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Finans\Desktop\работа\Бюджет 2022-2024\Внесение изменений 1\"/>
    </mc:Choice>
  </mc:AlternateContent>
  <bookViews>
    <workbookView xWindow="0" yWindow="0" windowWidth="28800" windowHeight="12435" activeTab="4"/>
  </bookViews>
  <sheets>
    <sheet name="прил 1 " sheetId="6" r:id="rId1"/>
    <sheet name="прил  2" sheetId="5" r:id="rId2"/>
    <sheet name="приложение 3" sheetId="1" r:id="rId3"/>
    <sheet name="прил 4" sheetId="2" r:id="rId4"/>
    <sheet name="прил 5" sheetId="3" r:id="rId5"/>
    <sheet name="прил6" sheetId="7" state="hidden" r:id="rId6"/>
    <sheet name="Лист1" sheetId="8" state="hidden" r:id="rId7"/>
  </sheets>
  <definedNames>
    <definedName name="_xlnm._FilterDatabase" localSheetId="0" hidden="1">'прил 1 '!$A$9:$L$9</definedName>
    <definedName name="_xlnm._FilterDatabase" localSheetId="3" hidden="1">'прил 4'!$A$12:$K$51</definedName>
    <definedName name="_xlnm._FilterDatabase" localSheetId="4" hidden="1">'прил 5'!$A$10:$WVP$72</definedName>
    <definedName name="_xlnm._FilterDatabase" localSheetId="2" hidden="1">'приложение 3'!$A$7:$K$73</definedName>
    <definedName name="_xlnm.Print_Area" localSheetId="1">'прил  2'!$A$1:$E$20</definedName>
    <definedName name="_xlnm.Print_Area" localSheetId="0">'прил 1 '!$A$1:$H$61</definedName>
    <definedName name="_xlnm.Print_Area" localSheetId="3">'прил 4'!$A$1:$I$54</definedName>
    <definedName name="_xlnm.Print_Area" localSheetId="4">'прил 5'!$A$1:$H$72</definedName>
    <definedName name="_xlnm.Print_Area" localSheetId="2">'приложение 3'!$A$1:$H$73</definedName>
  </definedNames>
  <calcPr calcId="152511" refMode="R1C1"/>
</workbook>
</file>

<file path=xl/calcChain.xml><?xml version="1.0" encoding="utf-8"?>
<calcChain xmlns="http://schemas.openxmlformats.org/spreadsheetml/2006/main">
  <c r="F38" i="3" l="1"/>
  <c r="G40" i="2"/>
  <c r="F48" i="1"/>
  <c r="F50" i="1"/>
  <c r="A51" i="1"/>
  <c r="A50" i="1"/>
  <c r="F52" i="3" l="1"/>
  <c r="F42" i="3"/>
  <c r="F20" i="3"/>
  <c r="F21" i="3"/>
  <c r="F25" i="3"/>
  <c r="F26" i="3"/>
  <c r="F41" i="3"/>
  <c r="F47" i="3"/>
  <c r="F44" i="3"/>
  <c r="F48" i="3"/>
  <c r="F55" i="3"/>
  <c r="F56" i="3"/>
  <c r="F43" i="3"/>
  <c r="F37" i="3"/>
  <c r="F35" i="3" s="1"/>
  <c r="F36" i="3"/>
  <c r="F22" i="3"/>
  <c r="F15" i="3"/>
  <c r="F16" i="3"/>
  <c r="G29" i="2"/>
  <c r="G30" i="2"/>
  <c r="G31" i="2"/>
  <c r="G28" i="2"/>
  <c r="G27" i="2"/>
  <c r="G26" i="2"/>
  <c r="G25" i="2"/>
  <c r="G46" i="2"/>
  <c r="G42" i="2"/>
  <c r="G43" i="2"/>
  <c r="G38" i="2"/>
  <c r="G37" i="2"/>
  <c r="G15" i="2"/>
  <c r="G14" i="2"/>
  <c r="F26" i="1"/>
  <c r="F47" i="1"/>
  <c r="F53" i="1"/>
  <c r="F61" i="1"/>
  <c r="F52" i="1"/>
  <c r="F44" i="1"/>
  <c r="F39" i="1"/>
  <c r="F27" i="1"/>
  <c r="F13" i="1"/>
  <c r="F11" i="1"/>
  <c r="F10" i="1"/>
  <c r="F34" i="3" l="1"/>
  <c r="F10" i="6"/>
  <c r="F16" i="6"/>
  <c r="A47" i="2" l="1"/>
  <c r="A41" i="2"/>
  <c r="A40" i="2"/>
  <c r="G23" i="1" l="1"/>
  <c r="H23" i="1"/>
  <c r="F23" i="1"/>
  <c r="H39" i="6" l="1"/>
  <c r="G39" i="6"/>
  <c r="F39" i="6"/>
  <c r="H38" i="6"/>
  <c r="G38" i="6"/>
  <c r="F38" i="6"/>
  <c r="F46" i="3" l="1"/>
  <c r="G41" i="3"/>
  <c r="H41" i="3"/>
  <c r="G35" i="3"/>
  <c r="H35" i="3"/>
  <c r="G13" i="2"/>
  <c r="H70" i="1"/>
  <c r="G70" i="1"/>
  <c r="F70" i="1"/>
  <c r="F67" i="1" s="1"/>
  <c r="F46" i="1"/>
  <c r="F11" i="3" l="1"/>
  <c r="I13" i="2"/>
  <c r="I12" i="2" s="1"/>
  <c r="H13" i="2"/>
  <c r="H12" i="2" s="1"/>
  <c r="G12" i="2"/>
  <c r="H68" i="1"/>
  <c r="H67" i="1" s="1"/>
  <c r="G68" i="1"/>
  <c r="G67" i="1" s="1"/>
  <c r="F68" i="1"/>
  <c r="H65" i="1"/>
  <c r="H64" i="1" s="1"/>
  <c r="G65" i="1"/>
  <c r="G64" i="1" s="1"/>
  <c r="F65" i="1"/>
  <c r="F64" i="1" s="1"/>
  <c r="F62" i="1"/>
  <c r="F60" i="1" s="1"/>
  <c r="F59" i="1" s="1"/>
  <c r="H61" i="1"/>
  <c r="H60" i="1" s="1"/>
  <c r="H59" i="1" s="1"/>
  <c r="G60" i="1"/>
  <c r="G59" i="1" s="1"/>
  <c r="H57" i="1"/>
  <c r="G57" i="1"/>
  <c r="F57" i="1"/>
  <c r="H55" i="1"/>
  <c r="G55" i="1"/>
  <c r="F55" i="1"/>
  <c r="F54" i="1" s="1"/>
  <c r="H52" i="1"/>
  <c r="G52" i="1"/>
  <c r="G47" i="1"/>
  <c r="G46" i="1" s="1"/>
  <c r="G45" i="1" s="1"/>
  <c r="H46" i="1"/>
  <c r="H45" i="1" s="1"/>
  <c r="F45" i="1"/>
  <c r="H43" i="1"/>
  <c r="G43" i="1"/>
  <c r="F43" i="1"/>
  <c r="F40" i="1" s="1"/>
  <c r="H41" i="1"/>
  <c r="H40" i="1" s="1"/>
  <c r="G41" i="1"/>
  <c r="F41" i="1"/>
  <c r="F38" i="1"/>
  <c r="H37" i="1"/>
  <c r="G37" i="1"/>
  <c r="G36" i="1" s="1"/>
  <c r="H36" i="1"/>
  <c r="H34" i="1"/>
  <c r="H33" i="1" s="1"/>
  <c r="G34" i="1"/>
  <c r="G33" i="1" s="1"/>
  <c r="F34" i="1"/>
  <c r="F33" i="1" s="1"/>
  <c r="G26" i="1"/>
  <c r="H25" i="1"/>
  <c r="G25" i="1"/>
  <c r="F25" i="1"/>
  <c r="H20" i="1"/>
  <c r="G20" i="1"/>
  <c r="F20" i="1"/>
  <c r="G14" i="1"/>
  <c r="F14" i="1"/>
  <c r="G13" i="1"/>
  <c r="F12" i="1"/>
  <c r="H12" i="1"/>
  <c r="F9" i="1" l="1"/>
  <c r="G54" i="1"/>
  <c r="H54" i="1"/>
  <c r="H9" i="1"/>
  <c r="G12" i="1"/>
  <c r="G9" i="1" s="1"/>
  <c r="F37" i="1"/>
  <c r="F36" i="1" s="1"/>
  <c r="F8" i="1" s="1"/>
  <c r="G40" i="1"/>
  <c r="G8" i="1" l="1"/>
  <c r="H8" i="1"/>
  <c r="H54" i="6" l="1"/>
  <c r="G54" i="6"/>
  <c r="F54" i="6"/>
  <c r="F53" i="6"/>
  <c r="F51" i="6" s="1"/>
  <c r="H52" i="6"/>
  <c r="G52" i="6"/>
  <c r="H51" i="6"/>
  <c r="G51" i="6"/>
  <c r="H49" i="6"/>
  <c r="H46" i="6" s="1"/>
  <c r="G49" i="6"/>
  <c r="G46" i="6" s="1"/>
  <c r="F49" i="6"/>
  <c r="F46" i="6" s="1"/>
  <c r="H44" i="6"/>
  <c r="G44" i="6"/>
  <c r="F44" i="6"/>
  <c r="H43" i="6"/>
  <c r="G43" i="6"/>
  <c r="F43" i="6"/>
  <c r="H36" i="6"/>
  <c r="G36" i="6"/>
  <c r="F36" i="6"/>
  <c r="H35" i="6"/>
  <c r="G35" i="6"/>
  <c r="F35" i="6"/>
  <c r="H33" i="6"/>
  <c r="H32" i="6" s="1"/>
  <c r="G33" i="6"/>
  <c r="G32" i="6" s="1"/>
  <c r="F33" i="6"/>
  <c r="F32" i="6" s="1"/>
  <c r="H30" i="6"/>
  <c r="G30" i="6"/>
  <c r="F30" i="6"/>
  <c r="H29" i="6"/>
  <c r="G29" i="6"/>
  <c r="F29" i="6"/>
  <c r="H26" i="6"/>
  <c r="H25" i="6" s="1"/>
  <c r="G26" i="6"/>
  <c r="G25" i="6" s="1"/>
  <c r="F26" i="6"/>
  <c r="F25" i="6" s="1"/>
  <c r="H24" i="6"/>
  <c r="H23" i="6" s="1"/>
  <c r="G23" i="6"/>
  <c r="F23" i="6"/>
  <c r="H21" i="6"/>
  <c r="G21" i="6"/>
  <c r="F21" i="6"/>
  <c r="H18" i="6"/>
  <c r="G18" i="6"/>
  <c r="F18" i="6"/>
  <c r="H16" i="6"/>
  <c r="H15" i="6" s="1"/>
  <c r="G16" i="6"/>
  <c r="G15" i="6" s="1"/>
  <c r="F14" i="6"/>
  <c r="F56" i="6" s="1"/>
  <c r="H14" i="6"/>
  <c r="H12" i="6"/>
  <c r="H11" i="6" s="1"/>
  <c r="G12" i="6"/>
  <c r="G11" i="6" s="1"/>
  <c r="F12" i="6"/>
  <c r="F11" i="6" s="1"/>
  <c r="H28" i="6" l="1"/>
  <c r="F20" i="6"/>
  <c r="F17" i="6" s="1"/>
  <c r="H20" i="6"/>
  <c r="F28" i="6"/>
  <c r="G14" i="6"/>
  <c r="G20" i="6"/>
  <c r="G17" i="6" s="1"/>
  <c r="G28" i="6"/>
  <c r="G42" i="6"/>
  <c r="G41" i="6" s="1"/>
  <c r="H42" i="6"/>
  <c r="H41" i="6" s="1"/>
  <c r="F52" i="6"/>
  <c r="H17" i="6"/>
  <c r="H10" i="6" s="1"/>
  <c r="H56" i="6" s="1"/>
  <c r="E14" i="5" s="1"/>
  <c r="C14" i="5"/>
  <c r="F42" i="6"/>
  <c r="F41" i="6" s="1"/>
  <c r="F15" i="6"/>
  <c r="G10" i="6" l="1"/>
  <c r="G56" i="6" s="1"/>
  <c r="D14" i="5" s="1"/>
  <c r="E11" i="7" l="1"/>
  <c r="D16" i="7"/>
  <c r="D15" i="7"/>
  <c r="E12" i="7" l="1"/>
  <c r="C15" i="7" l="1"/>
  <c r="F16" i="7" l="1"/>
  <c r="C16" i="7"/>
  <c r="D17" i="7"/>
  <c r="E17" i="7"/>
  <c r="G17" i="7"/>
  <c r="H17" i="7"/>
  <c r="J17" i="7"/>
  <c r="K17" i="7"/>
  <c r="I11" i="7"/>
  <c r="F11" i="7"/>
  <c r="C11" i="7"/>
  <c r="C17" i="7" l="1"/>
  <c r="L13" i="2" l="1"/>
  <c r="K13" i="2"/>
  <c r="J11" i="3" l="1"/>
  <c r="K11" i="3"/>
  <c r="I11" i="3"/>
  <c r="I17" i="7" l="1"/>
  <c r="F17" i="7"/>
  <c r="J10" i="1" l="1"/>
  <c r="J9" i="1" l="1"/>
  <c r="L9" i="1" l="1"/>
  <c r="J13" i="2" l="1"/>
  <c r="D18" i="5"/>
  <c r="E18" i="5" l="1"/>
  <c r="L10" i="6"/>
  <c r="K10" i="6"/>
  <c r="C18" i="5" l="1"/>
  <c r="C10" i="5" s="1"/>
  <c r="J10" i="6"/>
  <c r="C12" i="5"/>
  <c r="E12" i="5"/>
  <c r="D13" i="5"/>
  <c r="E17" i="5"/>
  <c r="D17" i="5"/>
  <c r="E16" i="5"/>
  <c r="D16" i="5"/>
  <c r="E15" i="5"/>
  <c r="D15" i="5"/>
  <c r="E13" i="5" l="1"/>
  <c r="E11" i="5"/>
  <c r="E10" i="5" s="1"/>
  <c r="E9" i="5" s="1"/>
  <c r="D11" i="5"/>
  <c r="D10" i="5" s="1"/>
  <c r="D9" i="5" s="1"/>
  <c r="D12" i="5"/>
  <c r="C11" i="5"/>
  <c r="C13" i="5"/>
  <c r="C17" i="5" l="1"/>
  <c r="C9" i="5"/>
  <c r="G9" i="5" s="1"/>
  <c r="C15" i="5"/>
  <c r="C16" i="5"/>
</calcChain>
</file>

<file path=xl/sharedStrings.xml><?xml version="1.0" encoding="utf-8"?>
<sst xmlns="http://schemas.openxmlformats.org/spreadsheetml/2006/main" count="942" uniqueCount="340">
  <si>
    <t>(тыс.руб.)</t>
  </si>
  <si>
    <t xml:space="preserve">Наименование </t>
  </si>
  <si>
    <t>Рз</t>
  </si>
  <si>
    <t>ПР</t>
  </si>
  <si>
    <t>ЦСР</t>
  </si>
  <si>
    <t>ВР</t>
  </si>
  <si>
    <t>01</t>
  </si>
  <si>
    <t>02</t>
  </si>
  <si>
    <t>120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</si>
  <si>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</si>
  <si>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</si>
  <si>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11 2 00 00110</t>
  </si>
  <si>
    <t>11 2 00 00190</t>
  </si>
  <si>
    <t>240</t>
  </si>
  <si>
    <t>850</t>
  </si>
  <si>
    <t>99 9 00 85010</t>
  </si>
  <si>
    <t>540</t>
  </si>
  <si>
    <t>Иные межбюджетные трансферты, перечисляемые из бюджета поселения бюджету Октябрьского района на финансирование расходов, связанные с передачей полномочий  по обеспечению малоимущих граждан, проживающих в поселении и нуждающихся в улучшении жилищных условий, жилыми помещениями в соответствии с жилищным законодательством, организация строительства и содержание муниципального жилого фонда, создание условий для жилищного строительства в рамках непрограммных расходов муниципальных органов Красюковского сельского поселения (Иные межбюджетные трансферты)</t>
  </si>
  <si>
    <t>99 9 00 85020</t>
  </si>
  <si>
    <t>Обеспечение деятельности финансовых, налоговых и таможенных органов и органов финансового (финансово-бюджетного) надзора</t>
  </si>
  <si>
    <t>06</t>
  </si>
  <si>
    <t>99 9 00 85030</t>
  </si>
  <si>
    <t>07</t>
  </si>
  <si>
    <t>880</t>
  </si>
  <si>
    <t>Другие общегосударственные вопросы</t>
  </si>
  <si>
    <t>13</t>
  </si>
  <si>
    <t>11 2 00 00540</t>
  </si>
  <si>
    <t>99 9 00 85040</t>
  </si>
  <si>
    <t>99 9 00 85050</t>
  </si>
  <si>
    <t>99 9 00 99990</t>
  </si>
  <si>
    <t>Национальная оборона</t>
  </si>
  <si>
    <t>Мобилизационная и вневойсковая подготовка</t>
  </si>
  <si>
    <t>03</t>
  </si>
  <si>
    <t xml:space="preserve">Национальная безопасность и правоохранительная деятельность </t>
  </si>
  <si>
    <t>09</t>
  </si>
  <si>
    <t>10</t>
  </si>
  <si>
    <t>Национальная экономика</t>
  </si>
  <si>
    <t>12</t>
  </si>
  <si>
    <t>05</t>
  </si>
  <si>
    <t> Благоустройство</t>
  </si>
  <si>
    <t>08 1 00 20240</t>
  </si>
  <si>
    <t>08 1 00 20270</t>
  </si>
  <si>
    <t>08 2 00 20250</t>
  </si>
  <si>
    <t>08 2 00 20260</t>
  </si>
  <si>
    <t>08</t>
  </si>
  <si>
    <t xml:space="preserve">Культура, кинематография </t>
  </si>
  <si>
    <t>610</t>
  </si>
  <si>
    <t>Пенсионное обеспечение</t>
  </si>
  <si>
    <t>01 1 00 10020</t>
  </si>
  <si>
    <t>310</t>
  </si>
  <si>
    <t>11</t>
  </si>
  <si>
    <t>Физическая культура и спорт</t>
  </si>
  <si>
    <t>06 1 00 40160</t>
  </si>
  <si>
    <t>99 9 00 72390</t>
  </si>
  <si>
    <t>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</si>
  <si>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Октябрьского района на финансирование расходов, связанные с передачей полномочий  по организации в границах поселения электро-, тепло-, газо- и водоснабжения населения, водоотведения в рамках непрограммных расходов муниципальных органов Красюковского сельского поселения Октябрьского района  (Иные межбюджетные трансферты)</t>
  </si>
  <si>
    <t>Иные межбюджетные трансферты, перечисляемые из бюджета поселения бюджету Октябрьского района на финансирование расходов, связанные с передачей полномочий  по определению поставщиков (подрядчиков, исполнителей) для отдельных муниципальных заказчиков, действующих от имени поселений и бюджетных учреждений поселений в рамках непрограммных расходов муниципальных органов Красюковского сельского поселения Октябрьского района  (Иные межбюджетные трансферты)</t>
  </si>
  <si>
    <t>Реализация направления расходов по иным непрограммным мероприятиям в рамках непрограммного направления деятельности "Реализация функций органа местного самоуправления" (Уплата налогов, сборов и иных платежей)</t>
  </si>
  <si>
    <t xml:space="preserve">99 9 00 51180 </t>
  </si>
  <si>
    <t>Жилищно-коммунальное хозяйство</t>
  </si>
  <si>
    <t>Расходы на содержание зеленых насаждений в рамках подпрограммы «Содержание зеленых насаждений»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t>
  </si>
  <si>
    <t>Расходы на иные мероприятия по благоустройству населенных пунктов в рамках подпрограммы «Содержание зеленых насаждений»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t>
  </si>
  <si>
    <t>Расходы на содержание и ремонт сетей уличного освещения в рамках подпрограммы «Содержание и ремонт сетей уличного освещения»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t>
  </si>
  <si>
    <t>Расходы на  оплату электроэнергии за уличное освещение в рамках подпрограммы «Содержание и ремонт сетей уличного освещения» муниципальной программы Красюковского сельского поселения Октябрьского района «Благоустройство»(Иные закупки товаров,работ и услуг для обеспечения государственных (муниципальных) нужд)</t>
  </si>
  <si>
    <t>Культура</t>
  </si>
  <si>
    <t>Социальная политика</t>
  </si>
  <si>
    <t>Мероприятия по выплате доплаты к пенсиям муниципальных служащих в рамках подпрограммы «Социальная поддержка граждан» муниципальной программы Красюковского сельского поселения Октябрьского района  «Социальная поддержка граждан» (Публичные нормативные социальные выплаты гражданам)</t>
  </si>
  <si>
    <t>Иные межбюджетные трансферты, перечисляемые из бюджета поселения бюджету Октябрьского района на финансирование расходов, связанные с передачей полномочий  по владению, пользованию и распоряжению имуществом, находящимся в муниципальной собственности поселения в рамках непрограммных расходов муниципальных органов Красюковского сельского поселения Октябрьского района  (Иные межбюджетные трансферты)</t>
  </si>
  <si>
    <t>ОБЩЕГОСУДАРСТВЕННЫЕ ВОПРОСЫ</t>
  </si>
  <si>
    <t>Дорожное хозяйство (дорожные фонды)</t>
  </si>
  <si>
    <t>Образование</t>
  </si>
  <si>
    <t>Профессиональная подготовка, переподготовка и повышение квалификации</t>
  </si>
  <si>
    <t>Расходы на оснащение техникой, оборудованием, снаряжением и улучшение материально-технической базы поселения в рамках  подпрограммы  «Пожарная безопасность» муниципальной программы Красюковского сельского поселения Октябрьского района «Пожарная безопасность и защита населения и территории Красюковского сельского поселения от чрезвычайных ситуаций(Иные закупки товаров,работ и услуг для обеспечения государственных (муниципальных) нужд)</t>
  </si>
  <si>
    <t>03 1 00 40060</t>
  </si>
  <si>
    <t>07 1 00 83510</t>
  </si>
  <si>
    <t>Другие вопросы в области национальной экономики</t>
  </si>
  <si>
    <t>Функционирование законодательных (представительных) органов государственной власти и представительных органов муниципальных образований</t>
  </si>
  <si>
    <t>08 3 00 20900</t>
  </si>
  <si>
    <t>Мероприятия по межеванию земельных участков  и топографической съемки земельных участков в рамках подпрограммы «Межевание земельных участков»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t>
  </si>
  <si>
    <t>Гл</t>
  </si>
  <si>
    <t>5</t>
  </si>
  <si>
    <t>ВСЕГО</t>
  </si>
  <si>
    <t>Администрация Красюковского сельского поселения</t>
  </si>
  <si>
    <t>Наименование показателей</t>
  </si>
  <si>
    <t>2</t>
  </si>
  <si>
    <t>Муниципальная программа Красюковского сельского поселения Октябрьского района «Социальная поддержка граждан»</t>
  </si>
  <si>
    <t>01 0 00 00000</t>
  </si>
  <si>
    <t>Подпрограмма «Социальная поддержка граждан» муниципальной программы Красюковского сельского поселения Октябрьского района «Социальная поддержка граждан»</t>
  </si>
  <si>
    <t>01 1 00 00000</t>
  </si>
  <si>
    <t>03 0 00 00000</t>
  </si>
  <si>
    <t>03 1 00 00000</t>
  </si>
  <si>
    <t xml:space="preserve">Муниципальная программа Красюковского сельского поселения Октябрьского района  «Развитие культуры» </t>
  </si>
  <si>
    <t>04 0 00 00000</t>
  </si>
  <si>
    <t xml:space="preserve">Подпрограмма «Развитие культурно-досуговой деятельности» муниципальной программы Красюковского сельского поселения Октябрьского района  «Развитие культуры» </t>
  </si>
  <si>
    <t>06 0 00 00000</t>
  </si>
  <si>
    <t>06 1 00 00000</t>
  </si>
  <si>
    <t xml:space="preserve">Муниципальная программа Красюковского сельского поселения Октябрьского района «Развитие транспортной системы» </t>
  </si>
  <si>
    <t>07 0 00 00000</t>
  </si>
  <si>
    <t xml:space="preserve">Подпрограмма «Развитие транспортной системы» в рамках муниципальной программы Красюковского сельского поселения Октябрьского района «Развитие транспортной системы» </t>
  </si>
  <si>
    <t>07 1 00 00000</t>
  </si>
  <si>
    <t>Муниципальная программа Красюковского сельского поселения Октябрьского района «Благоустройство»</t>
  </si>
  <si>
    <t>08 0 00 00000</t>
  </si>
  <si>
    <t>Подпрограмма «Содержание зеленых насаждений» в рамках муниципальной программы Красюковского сельского поселения Октябрьского района «Благоустройство»</t>
  </si>
  <si>
    <t>08 1 00 00000</t>
  </si>
  <si>
    <t>Подпрограмма «Содержание и ремонт сетей уличного освещения» в рамках муниципальной программы Красюковского сельского поселения Октябрьского района «Благоустройство»</t>
  </si>
  <si>
    <t>08 2 00 00000</t>
  </si>
  <si>
    <t>11 0 00 00000</t>
  </si>
  <si>
    <t>11 2 00 00000</t>
  </si>
  <si>
    <t>Непрограммные расходы муниципальных органов Красюковского сельского поселения</t>
  </si>
  <si>
    <t>99 0 00 00000</t>
  </si>
  <si>
    <t>Непрограммные расходы</t>
  </si>
  <si>
    <t>99 9 00 00000</t>
  </si>
  <si>
    <t>Код бюджетной классификации Российской Федерации</t>
  </si>
  <si>
    <t>тыс.руб</t>
  </si>
  <si>
    <t>Наименование</t>
  </si>
  <si>
    <t>01 00 00 00 00 0000 000</t>
  </si>
  <si>
    <t>ИСТОЧНИКИ ВНУТРЕННЕГО ФИНАНСИРОВАНИЯ ДЕФИЦИТОВ БЮДЖЕТОВ</t>
  </si>
  <si>
    <t>01 05 00 00 00 0000 000</t>
  </si>
  <si>
    <t>Изменение остатков средств на счетах по учету средств бюджета</t>
  </si>
  <si>
    <t>01 05 00 00 00 0000 500</t>
  </si>
  <si>
    <t>Увеличение остатков средств бюджетов</t>
  </si>
  <si>
    <t>01 05 02 00 00 0000 500</t>
  </si>
  <si>
    <t>Увеличение прочих остатков средств бюджетов</t>
  </si>
  <si>
    <t>01 05 02 01 00 0000 510</t>
  </si>
  <si>
    <t>Увеличение прочих остатков денежных средств бюджетов</t>
  </si>
  <si>
    <t>01 05 02 01 10 0000 510</t>
  </si>
  <si>
    <t>Увеличение прочих остатков денежных средств бюджетов сельских поселений</t>
  </si>
  <si>
    <t>01 05 00 00 00 0000 600</t>
  </si>
  <si>
    <t>Уменьшение остатков средств бюджетов</t>
  </si>
  <si>
    <t>01 05 02 00 00 0000 600</t>
  </si>
  <si>
    <t>Уменьшение прочих остатков средств бюджетов</t>
  </si>
  <si>
    <t>01 05 02 01 00 0000 610</t>
  </si>
  <si>
    <t>Уменьшение прочих остатков денежных средств бюджетов</t>
  </si>
  <si>
    <t>01 05 02 01 10 0000 610</t>
  </si>
  <si>
    <t>Уменьшение прочих остатков денежных средств бюджетов сельских поселений</t>
  </si>
  <si>
    <t>Расходы на иные мероприятия по благоустройству населенных пунктов в рамках подпрограммы «Содержание зеленых насаждений» муниципальной программы Красюковского сельского поселения Октябрьского района «Благоустройство» (Уплата налогов, сборов и иных платежей)</t>
  </si>
  <si>
    <t>Расходы на осуществление полномочий по решению вопросов местного значения в сфере архитектуры и градостроительства ( Расходы на выплаты персоналу государственных (муниципальных ) органов)</t>
  </si>
  <si>
    <t>Расходы на содержание и ремонт автомобильных дорог общего пользования местного значения и тротуаров и  искусственных сооружений на них в рамках подпрограммы «Развитие транспортной системы» муниципальной программы «Развитие транспортной системы Красюковского сельского поселения» (Иные закупки товаров,работ и услуг для обеспечения государственных (муниципальных) нужд)</t>
  </si>
  <si>
    <t>Начальник службы экономики и финансов</t>
  </si>
  <si>
    <t>Расходы на мероприятия по предупреждению чрезвычайных ситуаций и пропаганде среди населения безопасности жизнедеятельности и обучение действиям при возникновении чрезвычайных ситуаций через средства массовой информации в рамках  подпрограммы  «Защита  от чрезвычайных ситуаций» муниципальной программы Красюковского сельского поселения Октябрьского района «Пожарная безопасность и защита населения и территории Красюковского сельского поселения от чрезвычайных ситуаций(Иные закупки товаров,работ и услуг для обеспечения государственных (муниципальных) нужд)</t>
  </si>
  <si>
    <t xml:space="preserve">Муниципальная программа Красюковского сельского поселения Октябрьского района "Пожарная безопасность и защита населения и территории Красюковского сельского поселения отчрезвычайных ситуаций" </t>
  </si>
  <si>
    <t>Подпрограмма "Пожарная безопасность" в рамках муниципальной программы Красюковского сельского поселения Октябрьского района "Пожарная безопасность и защита населения и территории Красюковского сельского поселения от чрезвычайных ситуаций"</t>
  </si>
  <si>
    <t>Подпрограмма "Межевание земельных участков" в рамках муниципальной программы Красюковского сельского поселения Октябрьского района "Благоустройство"</t>
  </si>
  <si>
    <t>08 3 00 0000</t>
  </si>
  <si>
    <t>Приложение №1</t>
  </si>
  <si>
    <t>(тыс. руб.)</t>
  </si>
  <si>
    <t>Главный Администратор</t>
  </si>
  <si>
    <t>Наименование главного администратора</t>
  </si>
  <si>
    <t>Наименование кода поступлений в бюджет, группы, подгруппы, статьи, подстатьи, элемента, подвида доходов, классификации операций сектора государственного управления</t>
  </si>
  <si>
    <t>3</t>
  </si>
  <si>
    <t>1</t>
  </si>
  <si>
    <t>4</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</si>
  <si>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</si>
  <si>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</si>
  <si>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</si>
  <si>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</si>
  <si>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</si>
  <si>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</si>
  <si>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</si>
  <si>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</si>
  <si>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1 05 00000 00 0000 000</t>
  </si>
  <si>
    <t>НАЛОГИ НА СОВОКУПНЫЙ ДОХОД</t>
  </si>
  <si>
    <t>1 05 03000 01 0000 110</t>
  </si>
  <si>
    <t>Единый сельскохозяйственный налог</t>
  </si>
  <si>
    <t>1 05 03010 01 0000 110</t>
  </si>
  <si>
    <t>1 06 00000 00 0000 000</t>
  </si>
  <si>
    <t>НАЛОГИ НА ИМУЩЕСТВО</t>
  </si>
  <si>
    <t>1 06 01000 00 0000110</t>
  </si>
  <si>
    <t>Налог на имущество физических лиц</t>
  </si>
  <si>
    <t>1 06 01030 10 0000110</t>
  </si>
  <si>
    <t>Налог на имущество физических лиц,взимаемый по ставкам, применяемым к объектам налогообложения, расположенным в границахсельских  сельских поселений</t>
  </si>
  <si>
    <t>1 06 06000 00 0000 000</t>
  </si>
  <si>
    <t>Земельный налог</t>
  </si>
  <si>
    <t>1 06 06030 00 0000 110</t>
  </si>
  <si>
    <t>Земельный налог с организаций</t>
  </si>
  <si>
    <t>1 06 06033 10 0000 110</t>
  </si>
  <si>
    <t>Земельный налог с организаций, обладающих земельным участком, расположенным в границах сельских поселений</t>
  </si>
  <si>
    <t>1 06 06040 00 0000 110</t>
  </si>
  <si>
    <t>Земельный налог с физических лиц</t>
  </si>
  <si>
    <t>ГОСУДАРСТВЕННАЯ ПОШЛИНА</t>
  </si>
  <si>
    <t>1 06 06043 10 0000 110</t>
  </si>
  <si>
    <t>Земельный налог с физических лиц, обладающих земельным участком, расположенным в границах сельских поселений</t>
  </si>
  <si>
    <t>1 08 00000 00 0000 000</t>
  </si>
  <si>
    <t>Государственная пошлина по делам, рассматриваемым в судах общей юрисдикции, мировыми судьями</t>
  </si>
  <si>
    <t>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</si>
  <si>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</si>
  <si>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</si>
  <si>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</si>
  <si>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</si>
  <si>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Неналоговые доходы</t>
  </si>
  <si>
    <t>1 11 00000 00 0000 000</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</si>
  <si>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</si>
  <si>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</si>
  <si>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</si>
  <si>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</si>
  <si>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</si>
  <si>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</si>
  <si>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</si>
  <si>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</si>
  <si>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1 11 05035 10 0000 120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</si>
  <si>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</si>
  <si>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1 16 00000 00 0000 000</t>
  </si>
  <si>
    <t>ШТРАФЫ, САНКЦИИ, ВОЗМЕЩЕНИЕ УЩЕРБА</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</si>
  <si>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</si>
  <si>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Прочие поступления от денежных взысканий (штрафов) и иных сумм в возмещение ущерба, зачисляемые в бюджеты муниципальных районов</t>
  </si>
  <si>
    <t>БЕЗВОЗМЕЗДНЫЕ ПОСТУПЛЕНИЯ</t>
  </si>
  <si>
    <t>2 00 00000 00 0000 000</t>
  </si>
  <si>
    <t>БЕЗВОЗМЕЗДНЫЕ ПОСТУПЛЕНИЯ ОТ ДРУГИХ БЮДЖЕТОВ БЮДЖЕТНОЙ СИСТЕМЫ РОССИЙСКОЙ ФЕДЕРАЦИИ</t>
  </si>
  <si>
    <t>2 02 00000 00 0000 000</t>
  </si>
  <si>
    <t>Дотации бюджетам бюджетной системы Российской Федерации</t>
  </si>
  <si>
    <t>Дотации на выравнивание бюджетной обеспеченности</t>
  </si>
  <si>
    <t>Дотации бюджетам муниципальных районов на выравнивание бюджетной обеспеченности</t>
  </si>
  <si>
    <t>Субвенции бюджетам бюджетной системы Российской Федерации</t>
  </si>
  <si>
    <t>Субвенции бюджетам на оплату жилищно-коммунальных услуг отдельным категориям граждан</t>
  </si>
  <si>
    <t>Субвенции бюджетам на осуществление первичного воинского учета на территориях, где отсутствуют военные комиссариаты</t>
  </si>
  <si>
    <t>Субвенции бюджетам муниципальных районов на оплату жилищно-коммунальных услуг отдельным категориям граждан</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</si>
  <si>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</si>
  <si>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</si>
  <si>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</si>
  <si>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Иные межбюджетные трансферты</t>
  </si>
  <si>
    <t>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</si>
  <si>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</si>
  <si>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</si>
  <si>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</si>
  <si>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</si>
  <si>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Приложение № 2</t>
  </si>
  <si>
    <t>1 11 07000 00 0000 120</t>
  </si>
  <si>
    <t>Платежи от государственных и муниципальных унитарных предприятий</t>
  </si>
  <si>
    <t xml:space="preserve"> 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</si>
  <si>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</si>
  <si>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 1 11 07015 10 0000 120</t>
  </si>
  <si>
    <t>2 02 10000 00 0000 150</t>
  </si>
  <si>
    <t>2 02 30000 00 0000 150</t>
  </si>
  <si>
    <t>2 02 30024 00 0000 150</t>
  </si>
  <si>
    <t>2 02 30024 10 0000 150</t>
  </si>
  <si>
    <t>2 02 35118 00 0000 150</t>
  </si>
  <si>
    <t>2 02 35118 10 0000 150</t>
  </si>
  <si>
    <t>2 02 40000 00 0000 150</t>
  </si>
  <si>
    <t>2 02 40014 00 0000 150</t>
  </si>
  <si>
    <t>2 02 40014 10 0000 150</t>
  </si>
  <si>
    <t>Прочие межбюджетные трансферты, передаваемые бюджетам сельских поселений</t>
  </si>
  <si>
    <t>Расходы на официальную публикацию нормативно-правовых актов Красюковского сельского поселения в средствах массовой информации, печатных изданиях, в информационно-телекоммуникационной сети «Интернет» в рамках подпрограммы «Обеспечение реализации муниципальной программы «Развитие муниципального управления и муниципальной службы» муниципальной программы Красюковского сельского поселения Октябрьского района «Развитие муниципального управления и муниципальной службы»   (Иные закупки товаров,работ и услуг для обеспечения государственных (муниципальных) нужд)</t>
  </si>
  <si>
    <t>Расходы на обеспечение функций Администрации Красюковского сельского поселения в рамках подпрограммы «Обеспечение реализации муниципальной программы «Развитие муниципального управления и муниципальной службы» муниципальной программы Красюковского сельского поселения Октябрьского района «Развитие муниципального управления и муниципальной службы»(Иные закупки товаров,работ и услуг для обеспечения государственных (муниципальных) нужд)</t>
  </si>
  <si>
    <t>Расходы на обеспечение функций Администрации Красюковского сельского поселения в рамках подпрограммы «Обеспечение реализации муниципальной программы «Развитие муниципального управления и муниципальной службы» муниципальной программы Красюковского сельского поселения Октябрьского района «Развитие муниципального управления и муниципальной службы» (Уплата налогов, сборов и иных платежей)</t>
  </si>
  <si>
    <t>Иные межбюджетные трансферты, перечисляемые из бюджета поселения бюджету Октябрьского района на финансирование расходов, связанные с передачей полномочий в части внутреннего финансового контроля в рамках непрограммных расходов муниципальных органов Красюковского сельского поселения Октябрьского района  (Иные межбюджетные трансферты)</t>
  </si>
  <si>
    <t>99 9 00 85060</t>
  </si>
  <si>
    <t>Расходы на обеспечение функций Администрации Красюковского сельского поселения в рамках подпрограммы «Обеспечение реализации муниципальной программы «Развитие муниципального управления и муниципальной службы» муниципальной программы Красюковского сельского поселения Октябрьского района «Развитие муниципального управления и муниципальной службы»  (Иные закупки товаров,работ и услуг для обеспечения государственных (муниципальных) нужд)</t>
  </si>
  <si>
    <t>Расходы на обеспечение функций Администрации Красюковского сельского поселения в рамках подпрограммы «Обеспечение реализации муниципальной программы «Развитие муниципального управления и муниципальной службы» муниципальной программы Красюковского сельского поселения Октябрьского района «Развитие муниципального управления и муниципальной службы»  (Уплата налогов, сборов и иных платежей)</t>
  </si>
  <si>
    <t>Условно утвержденные расходы по иным непрограммным меро-приятиям в рамках непрограмм-ных расходов органа местного самоуправления (Специальные расходы)</t>
  </si>
  <si>
    <t>99 9 00 90110</t>
  </si>
  <si>
    <t>00</t>
  </si>
  <si>
    <t>03 2 00 20080</t>
  </si>
  <si>
    <t>Молодежная политика</t>
  </si>
  <si>
    <t>Мероприятия по приобщению молодежи к общественно-полезной, научной, творческой деятельности ,по профилактике наркомании, формированию антинаркотического мировоззрения, по содействию патриотическому воспитанию молодежи в рамках подпрограммы  "Молодежь" муниципальной программы Красюковского сельского поселения Октябрьского района  "Физическая культура, спорт и молодежная политика" (Иные закупки товаров,работ и услуг для обеспечения государственных (муниципальных) нужд)</t>
  </si>
  <si>
    <t>06 2 00 40170</t>
  </si>
  <si>
    <t>04 1 00 25240</t>
  </si>
  <si>
    <t>Подпрограмма  «Защита  от чрезвычайных ситуаций» муниципальной программы Красюковского сельского поселения Октябрьского района «Пожарная безопасность и защита населения и территории Красюковского сельского поселения от чрезвычайных ситуаций(Иные закупки товаров,работ и услуг для обеспечения государственных (муниципальных) нужд)</t>
  </si>
  <si>
    <t>03 2 00 00000</t>
  </si>
  <si>
    <t>04 1 00 00000</t>
  </si>
  <si>
    <t>Подпрограмма «Молодежь» в рамках муниципальной программы Красюковского сельского поселения Октябрьского района  "Физическая культура, спорт и молодежная политика"</t>
  </si>
  <si>
    <t>06 2 00 00000</t>
  </si>
  <si>
    <t xml:space="preserve">Муниципальная программа Красюковского сельского поселения Октябрьского района  «Развитие муниципального управления и муниципальной службы» </t>
  </si>
  <si>
    <t xml:space="preserve">Подпрограмма «Обеспечение реализации муниципальной программы "Развитие муниципального управления и муниципальной службы» в рамках муниципальной программы Красюковского сельского поселения Октябрьского района  «Развитие муниципального управления и муниципальной службы» </t>
  </si>
  <si>
    <t>Приложение 3</t>
  </si>
  <si>
    <t>Приложение 5</t>
  </si>
  <si>
    <t>Приложение 4</t>
  </si>
  <si>
    <t>04 1 00 25250</t>
  </si>
  <si>
    <t>Охрана и сохранение объектов культурного наследия расположенных на территории Красюковского сельского поселения в рамках подпрограммы «Развитие культурно-досуговой деятельности» муниципальной программы Красюковского сельского поселения Октябрьского района  «Развитие культуры» (Иные закупки товаров,работ и услуг для обеспечения государственных (муниципальных) нужд)</t>
  </si>
  <si>
    <t>Ю.В. Сазонова</t>
  </si>
  <si>
    <t>2 02 49999 00 0000 150</t>
  </si>
  <si>
    <t>2 02 49999 10 0000 150</t>
  </si>
  <si>
    <t>Реализация направления расходов по иным непрограммным мероприятиям в рамках непрограммного направления деятельности "Реализация функций органа местного самоуправления"(Иные закупки товаров,работ и услуг для обеспечения государственных (муниципальных) нужд)</t>
  </si>
  <si>
    <t xml:space="preserve"> Реализация программ формирования современной городской среды (Строительство парковой зоны по ул. Советская, 8 в пос. Новоперсиановка) </t>
  </si>
  <si>
    <t xml:space="preserve">Муниципальная программа Красюковского сельского поселения Октябрьского района «Развитие физической культуры и спорта» </t>
  </si>
  <si>
    <t xml:space="preserve">Подпрограмма «Развитие физической культуры и спорта» в рамках муниципальной программы Красюковского сельского поселения Октябрьского района «Развитие физической культуры и спорта» </t>
  </si>
  <si>
    <t>2022 год</t>
  </si>
  <si>
    <t>Финансовое обеспечение выполнения муниципального задания МУК «Красюковский СДК» и субсидия на иные цели, в рамках подпрограммы «Развитие культурно-досуговой деятельности» муниципальной программы Красюковского сельского поселения Октябрьского района  «Развитие культуры» (Субсидии бюджетным учреждениям)</t>
  </si>
  <si>
    <t>05 1 00 20270</t>
  </si>
  <si>
    <t>Наименование направления</t>
  </si>
  <si>
    <t xml:space="preserve">За счет средств федерального и областного бюджета </t>
  </si>
  <si>
    <t xml:space="preserve">За счет средств бюджета Октябрьского района </t>
  </si>
  <si>
    <t>Всего на 2022 год</t>
  </si>
  <si>
    <t>Ремонт и содержание автомобильных дорог общего пользования местного значения</t>
  </si>
  <si>
    <t>Расходы на осуществление полномочий по решению вопросов местного значения в сфере архитектуры и градостроительства</t>
  </si>
  <si>
    <t>Предупреждение и ликвидация последствий чрезвычайных ситуаций</t>
  </si>
  <si>
    <t>ИТОГО:</t>
  </si>
  <si>
    <t>1 16 07090 10 0000 140</t>
  </si>
  <si>
    <t>1 16 07000 00 0000 140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</si>
  <si>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</si>
  <si>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2023 год</t>
  </si>
  <si>
    <t>Прочие межбюджетные трансферты, передаваемые бюджетам</t>
  </si>
  <si>
    <t>Финансовое обеспечение выполнения муниципального задания МУК «Красюковский СДК», в рамках подпрограммы «Развитие культурно-досуговой деятельности» муниципальной программы Красюковского сельского поселения Октябрьского района  «Развитие культуры» (Субсидии бюджетным учреждениям)</t>
  </si>
  <si>
    <t>Расходы на благоустройство территорий Красюковского сельского поселенияв рамках подпрограммы "Благоустройство дворовых территорий многоквартирных домов Красюковского сельского поселения и разработка документации"(Иные закупки товаров,работ и услуг для обеспечения государственных (муниципальных) нужд)</t>
  </si>
  <si>
    <t>Защита населения и территории от чрезвычайных ситуаций природного и техногенного характера, пожарная безопасность</t>
  </si>
  <si>
    <t>Благоустройство пешеходной дорожки по адресу: сл.Красюковская ул.Революции, начало объекта:1,4м на запад от домовладения №1 по ул.Революции, конец объекта: 1,0 на запад от домовладения №157 по ул.Революции</t>
  </si>
  <si>
    <t>Всего на 2023 год</t>
  </si>
  <si>
    <t>Приложение 6</t>
  </si>
  <si>
    <t>2024 год</t>
  </si>
  <si>
    <t>Всего на 2024 год</t>
  </si>
  <si>
    <t>Объем поступлений  доходов бюджета Красюковского сельского поселения на 2022 год  и на плановый период 2023 и 2024 годов</t>
  </si>
  <si>
    <t>Источники финансирования дефицита
бюджета Красюковского сельского поселения на 2022 год и на плановый период 2023 и 2024 годов</t>
  </si>
  <si>
    <t>Распределение бюджетных ассигнований 
по разделам,подразделам, целевым статьям (муниципальным программам Красюковского сельского поселения Октябрьского района и непрограммным направлениям деятельности), группам и подгруппам видов расходов  классификации расходов бюджетов на 2022 год и на плановый период 2023 и 2024 годов</t>
  </si>
  <si>
    <t xml:space="preserve">Ведомственная структура расходов бюджета Красюковского сельского поселения на 2022 год и на плановый период 2023 и 2024 годов
</t>
  </si>
  <si>
    <t>Распределение бюджетных ассигнований по целевым статьям (муниципальным программам Красюковского сельского поселения и непрограммным направлениям деятельности), группам и подгруппам видов расходов, разделам, подразделам классификации расходов бюджетов на 2022 год и на плановый период 2023 и 2024 годов</t>
  </si>
  <si>
    <t>Иные межбюджетные трансферты, передаваемые из бюджета  Октябрьского района бюджету Красюковского сельского поселения Октябрьского района на осуществление части полномочий по решению вопросов местного значения в соортветствии с заключенными соглашениями на 2022 год и плановый период 2023 и 2024 годов</t>
  </si>
  <si>
    <t>к решению Собрания депутатов Красюковского сельского поселения " О внесении изменений и дополнений в  Решение Собрания Депутатов Красюковского сельского поселения № 165 от 25 декабря 2021 года «О бюджете Красюковского сельского поселения на 2022 год и на плановый период 2023 и 2024 годов»№ 12 от 20.12.2022 года.</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</si>
  <si>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</si>
  <si>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сельскими  поселениями</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</si>
  <si>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</si>
  <si>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2 02 15001 00 0000 150</t>
  </si>
  <si>
    <t>2 02 15001 10 0000 150</t>
  </si>
  <si>
    <t>Дотации бюджетам сельских поселений на выравнивание бюджетной обеспеченности из бюджета субъекта Российской Федерации</t>
  </si>
  <si>
    <t>Субвенции местным бюджетам на выполнение передаваемых полномочий субъектов Российской Федерации</t>
  </si>
  <si>
    <t>Субвенции бюджетам сельских поселений на выполнение передаваемых полномочий субъектов Российской Федерации</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</si>
  <si>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</si>
  <si>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Расходы на выплаты по оплате труда работников Администрации Красюковского сельского поселения в рамках подпрограммы «Обеспечение реализации муниципальной программы «Развитие муниципального управления и муниципальной службы» муниципальной программы Красюковского сельского поселения Октябрьского района «Развитие муниципального управления и муниципальной службы» (Расходы на выплаты персоналу государственных (муниципальных) органов)</t>
  </si>
  <si>
    <t>Осуществление первичного воинского учета органами местного самоуправления поселений, муниципальных и городских округов по иным непрограммным мероприятиям в рамках непрограммных расходов органа местного самоуправления (Расходы на выплаты персоналу государственных (муниципальных) органов)</t>
  </si>
  <si>
    <t xml:space="preserve">Физическая культура </t>
  </si>
  <si>
    <t>Расходы на оснащение оборудованием, снаряжением и улучшение материально-технической базы спортивных команд поселения в рамках подпрограммы "Развитие физической культуры и спорта" муниципальной программы Красюковского сельского поселения Октябрьского района  "Развитие физической культуры и спорта" (Иные закупки товаров,работ и услуг для обеспечения государственных (муниципальных) нужд)</t>
  </si>
  <si>
    <t>1 17 00000 00 0000 000</t>
  </si>
  <si>
    <t>ПРОЧИЕ НЕНАЛОГОВЫЕ ДОХОДЫ</t>
  </si>
  <si>
    <t>1 17 15000 00 0000 140</t>
  </si>
  <si>
    <t>Инициативные платежи</t>
  </si>
  <si>
    <t>1 17 15030 00 0000 140</t>
  </si>
  <si>
    <t>Инициативные платежи, зачисляемые в бюджеты сельских поселений</t>
  </si>
  <si>
    <t>Резервный фонд Администрации Красюковского сельского поселения на финансовое обеспечение непредвиденных расходов в рамках непрограммных расходов муниципальных органов (Резервные средства) (Резервные средства)</t>
  </si>
  <si>
    <t>Резервные фонды</t>
  </si>
  <si>
    <t>99 9 00 99999</t>
  </si>
  <si>
    <t>870</t>
  </si>
  <si>
    <t>90 9 00 99999</t>
  </si>
  <si>
    <t>08 1 00 S3690</t>
  </si>
  <si>
    <t>08 1 00 S4640</t>
  </si>
  <si>
    <t xml:space="preserve">Субсидия на реализацию инициативных проектов в рамках программы Красюковского сельского поселения Октябрьского района  «Благоустройство» (Иные закупки товаров, работ и услуг для обеспечения государственных (муниципальных) нужд) </t>
  </si>
  <si>
    <t>04 1 00 S3290</t>
  </si>
  <si>
    <t>Расходы на обеспечение комплексного развития сельских территорий (Субсидия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t>
  </si>
  <si>
    <t>06 1 00 S4640</t>
  </si>
  <si>
    <t>Расходы на реализацию инициативных проектов  в рамках подпрограммы "Развитие физической культуры и спорта" муниципальной программы Красюковского сельского поселения Октябрьского района  "Развитие физической культуры и спорта" (Иные закупки товаров,работ и услуг для обеспечения государственных (муниципальных) нужд)</t>
  </si>
  <si>
    <t>Расходы накапитальный ремонт муниципальных учреждений культуры, в рамках подпрограммы «Развитие культурно-досуговой деятельности» муниципальной программы Красюковского сельского поселения Октябрьского района  «Развитие культуры» (Субсидии бюджетным учреждениям)</t>
  </si>
  <si>
    <t>к решению Собрания депутатов Красюковского сельского поселения " О внесении изменений и дополнений в  Решение Собрания Депутатов Красюковского сельского поселения №  13 от 27.12.2021 года «О бюджете Красюковского сельского поселения на 2022 год и на плановый период 2023 и 2024 годов»  № 19 от 30.03.2022 года.</t>
  </si>
  <si>
    <t>к решению Собрания депутатов Красюковского сельского поселения " О внесении изменений и дополнений в  Решение Собрания Депутатов Красюковского сельского поселения №  13 от 27.12.2021 года «О бюджете Красюковского сельского поселения на 2022 год и на плановый период 2023 и 2024 годов»  №19 от 30.03.2022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</si>
</sst>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_-* #,##0.0_р_._-;\-* #,##0.0_р_._-;_-* &quot;-&quot;??_р_._-;_-@_-"/>
    <numFmt numFmtId="166" formatCode="_-* #,##0.0_р_._-;\-* #,##0.0_р_._-;_-* &quot;-&quot;?_р_._-;_-@_-"/>
    <numFmt numFmtId="167" formatCode="#,##0.0"/>
    <numFmt numFmtId="168" formatCode="#,##0.0_ ;\-#,##0.0\ "/>
    <numFmt numFmtId="169" formatCode="?"/>
    <numFmt numFmtId="170" formatCode="_-* #,##0.0\ _₽_-;\-* #,##0.0\ _₽_-;_-* &quot;-&quot;?\ _₽_-;_-@_-"/>
    <numFmt numFmtId="171" formatCode="_-* #,##0.00000_р_._-;\-* #,##0.00000_р_._-;_-* &quot;-&quot;?????_р_._-;_-@_-"/>
  </numFmts>
  <fonts count="24" x14ac:knownFonts="1">
    <font>
      <sz val="10"/>
      <name val="Arial Cyr"/>
      <charset val="204"/>
    </font>
    <font>
      <sz val="10"/>
      <name val="Arial Cyr"/>
      <charset val="204"/>
    </font>
    <font>
      <b/>
      <sz val="10"/>
      <name val="Times New Roman"/>
      <family val="1"/>
      <charset val="204"/>
    </font>
    <font>
      <b/>
      <sz val="12"/>
      <name val="Times New Roman"/>
      <family val="1"/>
      <charset val="204"/>
    </font>
    <font>
      <sz val="10"/>
      <name val="Times New Roman"/>
      <family val="1"/>
      <charset val="204"/>
    </font>
    <font>
      <sz val="10"/>
      <color indexed="8"/>
      <name val="Times New Roman"/>
      <family val="1"/>
      <charset val="204"/>
    </font>
    <font>
      <b/>
      <sz val="10"/>
      <name val="Arial Cyr"/>
      <charset val="204"/>
    </font>
    <font>
      <b/>
      <sz val="10"/>
      <color indexed="8"/>
      <name val="Times New Roman Cyr"/>
      <family val="1"/>
      <charset val="204"/>
    </font>
    <font>
      <b/>
      <sz val="14"/>
      <name val="Times New Roman"/>
      <family val="1"/>
      <charset val="204"/>
    </font>
    <font>
      <sz val="12"/>
      <name val="Times New Roman"/>
      <family val="1"/>
      <charset val="204"/>
    </font>
    <font>
      <sz val="14"/>
      <name val="Times New Roman"/>
      <family val="1"/>
      <charset val="204"/>
    </font>
    <font>
      <b/>
      <sz val="11"/>
      <name val="Times New Roman"/>
      <family val="1"/>
      <charset val="204"/>
    </font>
    <font>
      <sz val="11"/>
      <name val="Times New Roman"/>
      <family val="1"/>
      <charset val="204"/>
    </font>
    <font>
      <b/>
      <sz val="14"/>
      <name val="Times New Roman CYR"/>
    </font>
    <font>
      <sz val="14"/>
      <name val="Times New Roman CYR"/>
    </font>
    <font>
      <b/>
      <sz val="14"/>
      <name val="Times New Roman CYR"/>
      <charset val="204"/>
    </font>
    <font>
      <sz val="10"/>
      <name val="Arial"/>
      <family val="2"/>
      <charset val="204"/>
    </font>
    <font>
      <b/>
      <sz val="10"/>
      <color indexed="0"/>
      <name val="Times New Roman"/>
      <family val="1"/>
      <charset val="204"/>
    </font>
    <font>
      <sz val="10"/>
      <color indexed="0"/>
      <name val="Times New Roman"/>
      <family val="1"/>
      <charset val="204"/>
    </font>
    <font>
      <sz val="12"/>
      <name val="Arial Cyr"/>
      <charset val="204"/>
    </font>
    <font>
      <sz val="16"/>
      <name val="Arial Cyr"/>
      <charset val="204"/>
    </font>
    <font>
      <b/>
      <sz val="12"/>
      <name val="Arial Cyr"/>
      <charset val="204"/>
    </font>
    <font>
      <sz val="14"/>
      <name val="Arial"/>
      <family val="2"/>
      <charset val="204"/>
    </font>
    <font>
      <sz val="10"/>
      <name val="Times New Roman"/>
      <family val="1"/>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style="thin">
        <color indexed="64"/>
      </right>
      <top/>
      <bottom/>
      <diagonal/>
    </border>
  </borders>
  <cellStyleXfs count="3">
    <xf numFmtId="0" fontId="0" fillId="0" borderId="0"/>
    <xf numFmtId="164" fontId="1" fillId="0" borderId="0" applyFont="0" applyFill="0" applyBorder="0" applyAlignment="0" applyProtection="0"/>
    <xf numFmtId="164" fontId="1" fillId="0" borderId="0" applyFont="0" applyFill="0" applyBorder="0" applyAlignment="0" applyProtection="0"/>
  </cellStyleXfs>
  <cellXfs count="209">
    <xf numFmtId="0" fontId="0" fillId="0" borderId="0" xfId="0"/>
    <xf numFmtId="0" fontId="0" fillId="0" borderId="0" xfId="0" applyFill="1"/>
    <xf numFmtId="0" fontId="2" fillId="0" borderId="1" xfId="0" applyFont="1" applyFill="1" applyBorder="1" applyAlignment="1">
      <alignment horizontal="left" vertical="center" wrapText="1"/>
    </xf>
    <xf numFmtId="0" fontId="0" fillId="0" borderId="0" xfId="0" applyFill="1" applyBorder="1"/>
    <xf numFmtId="0" fontId="4" fillId="0" borderId="1" xfId="0" applyFont="1" applyFill="1" applyBorder="1" applyAlignment="1">
      <alignment horizontal="left" vertical="center" wrapText="1"/>
    </xf>
    <xf numFmtId="0" fontId="6" fillId="0" borderId="0" xfId="0" applyFont="1" applyFill="1" applyBorder="1"/>
    <xf numFmtId="0" fontId="7" fillId="0" borderId="0" xfId="0" applyFont="1" applyFill="1"/>
    <xf numFmtId="0" fontId="8" fillId="0" borderId="0" xfId="0" applyFont="1" applyAlignment="1">
      <alignment horizontal="center" vertical="center"/>
    </xf>
    <xf numFmtId="0" fontId="8" fillId="0" borderId="0" xfId="0" applyFont="1"/>
    <xf numFmtId="166" fontId="7" fillId="0" borderId="0" xfId="0" applyNumberFormat="1" applyFont="1" applyFill="1"/>
    <xf numFmtId="0" fontId="1" fillId="0" borderId="0" xfId="0" applyFont="1" applyFill="1" applyAlignment="1">
      <alignment vertical="center" wrapText="1"/>
    </xf>
    <xf numFmtId="0" fontId="4" fillId="0" borderId="1" xfId="0" applyFont="1" applyFill="1" applyBorder="1" applyAlignment="1">
      <alignment horizontal="center" vertical="center" wrapText="1"/>
    </xf>
    <xf numFmtId="165" fontId="2" fillId="0" borderId="1" xfId="1" applyNumberFormat="1" applyFont="1" applyFill="1" applyBorder="1" applyAlignment="1">
      <alignment horizontal="left" vertical="center" wrapText="1"/>
    </xf>
    <xf numFmtId="0" fontId="9" fillId="0" borderId="1" xfId="0" applyFont="1" applyBorder="1" applyAlignment="1">
      <alignment vertical="center" wrapText="1"/>
    </xf>
    <xf numFmtId="0" fontId="9" fillId="0" borderId="0" xfId="0" applyFont="1"/>
    <xf numFmtId="0" fontId="9" fillId="0" borderId="0" xfId="0" applyFont="1" applyAlignment="1">
      <alignment horizontal="right"/>
    </xf>
    <xf numFmtId="0" fontId="9" fillId="0" borderId="0" xfId="0" applyFont="1" applyAlignment="1">
      <alignment wrapText="1"/>
    </xf>
    <xf numFmtId="0" fontId="3" fillId="0" borderId="0" xfId="0" applyFont="1" applyAlignment="1">
      <alignment wrapText="1"/>
    </xf>
    <xf numFmtId="0" fontId="9" fillId="0" borderId="1" xfId="0" applyFont="1" applyBorder="1" applyAlignment="1">
      <alignment horizontal="center" vertical="center" wrapText="1"/>
    </xf>
    <xf numFmtId="0" fontId="10" fillId="0" borderId="1" xfId="0" applyFont="1" applyFill="1" applyBorder="1" applyAlignment="1">
      <alignment vertical="top" wrapText="1"/>
    </xf>
    <xf numFmtId="168" fontId="9" fillId="0" borderId="1" xfId="1" applyNumberFormat="1" applyFont="1" applyBorder="1" applyAlignment="1">
      <alignment vertical="center" wrapText="1"/>
    </xf>
    <xf numFmtId="165" fontId="9" fillId="0" borderId="1" xfId="1" applyNumberFormat="1" applyFont="1" applyBorder="1" applyAlignment="1">
      <alignment vertical="center" wrapText="1"/>
    </xf>
    <xf numFmtId="49" fontId="2" fillId="0" borderId="1" xfId="1" applyNumberFormat="1" applyFont="1" applyFill="1" applyBorder="1" applyAlignment="1">
      <alignment horizontal="center" vertical="center" wrapText="1"/>
    </xf>
    <xf numFmtId="0" fontId="2" fillId="0" borderId="0" xfId="0" applyFont="1" applyFill="1" applyAlignment="1">
      <alignment horizontal="center" vertical="center" wrapText="1"/>
    </xf>
    <xf numFmtId="4" fontId="2" fillId="0" borderId="0" xfId="0" applyNumberFormat="1" applyFont="1" applyFill="1" applyAlignment="1"/>
    <xf numFmtId="4" fontId="0" fillId="0" borderId="0" xfId="0" applyNumberFormat="1" applyFill="1"/>
    <xf numFmtId="49" fontId="9" fillId="0" borderId="0" xfId="0" applyNumberFormat="1" applyFont="1" applyBorder="1" applyAlignment="1" applyProtection="1">
      <alignment vertical="center"/>
    </xf>
    <xf numFmtId="0" fontId="3" fillId="0" borderId="1" xfId="0" applyFont="1" applyFill="1" applyBorder="1" applyAlignment="1">
      <alignment horizontal="center" vertical="center" wrapText="1"/>
    </xf>
    <xf numFmtId="164" fontId="3" fillId="0" borderId="1" xfId="2" applyFont="1" applyFill="1" applyBorder="1" applyAlignment="1">
      <alignment horizontal="center" vertical="center" wrapText="1"/>
    </xf>
    <xf numFmtId="4" fontId="3" fillId="0" borderId="1" xfId="2"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1" fontId="3" fillId="0" borderId="1" xfId="2" applyNumberFormat="1" applyFont="1" applyFill="1" applyBorder="1" applyAlignment="1">
      <alignment horizontal="center" vertical="center" wrapText="1"/>
    </xf>
    <xf numFmtId="49" fontId="2" fillId="0" borderId="1" xfId="2" applyNumberFormat="1" applyFont="1" applyFill="1" applyBorder="1" applyAlignment="1">
      <alignment horizontal="center" vertical="center" wrapText="1"/>
    </xf>
    <xf numFmtId="167" fontId="2" fillId="0" borderId="1" xfId="2" applyNumberFormat="1" applyFont="1" applyFill="1" applyBorder="1" applyAlignment="1">
      <alignment horizontal="right" vertical="center" wrapText="1"/>
    </xf>
    <xf numFmtId="49" fontId="5" fillId="0" borderId="1" xfId="0" applyNumberFormat="1" applyFont="1" applyFill="1" applyBorder="1" applyAlignment="1">
      <alignment horizontal="center" vertical="center" wrapText="1"/>
    </xf>
    <xf numFmtId="164" fontId="5" fillId="0" borderId="1" xfId="2" applyFont="1" applyFill="1" applyBorder="1" applyAlignment="1">
      <alignment horizontal="center" vertical="center" wrapText="1"/>
    </xf>
    <xf numFmtId="167" fontId="4" fillId="0" borderId="1" xfId="2" applyNumberFormat="1" applyFont="1" applyFill="1" applyBorder="1" applyAlignment="1">
      <alignment horizontal="right" vertical="center" wrapText="1"/>
    </xf>
    <xf numFmtId="49" fontId="4" fillId="0" borderId="1" xfId="0" applyNumberFormat="1" applyFont="1" applyFill="1" applyBorder="1" applyAlignment="1">
      <alignment horizontal="center" vertical="center" wrapText="1"/>
    </xf>
    <xf numFmtId="49" fontId="5" fillId="0" borderId="1" xfId="2" applyNumberFormat="1" applyFont="1" applyFill="1" applyBorder="1" applyAlignment="1">
      <alignment horizontal="center" vertical="center" wrapText="1"/>
    </xf>
    <xf numFmtId="4" fontId="4" fillId="0" borderId="0" xfId="2" applyNumberFormat="1" applyFont="1" applyFill="1" applyBorder="1" applyAlignment="1">
      <alignment horizontal="right" vertical="center" wrapText="1"/>
    </xf>
    <xf numFmtId="49" fontId="4" fillId="0" borderId="1" xfId="2" applyNumberFormat="1" applyFont="1" applyFill="1" applyBorder="1" applyAlignment="1">
      <alignment horizontal="center" vertical="center" wrapText="1"/>
    </xf>
    <xf numFmtId="0" fontId="12" fillId="0" borderId="0" xfId="0" applyFont="1" applyFill="1" applyBorder="1" applyAlignment="1">
      <alignment horizontal="justify" wrapText="1"/>
    </xf>
    <xf numFmtId="0" fontId="4" fillId="0" borderId="0" xfId="0" applyFont="1" applyFill="1" applyBorder="1" applyAlignment="1">
      <alignment horizontal="justify" wrapText="1"/>
    </xf>
    <xf numFmtId="4" fontId="4" fillId="0" borderId="0" xfId="1" applyNumberFormat="1" applyFont="1" applyFill="1" applyBorder="1" applyAlignment="1">
      <alignment horizontal="left" vertical="center" wrapText="1"/>
    </xf>
    <xf numFmtId="4" fontId="0" fillId="0" borderId="0" xfId="0" applyNumberFormat="1" applyFill="1" applyBorder="1"/>
    <xf numFmtId="4" fontId="2" fillId="0" borderId="0" xfId="1" applyNumberFormat="1" applyFont="1" applyFill="1" applyBorder="1"/>
    <xf numFmtId="4" fontId="0" fillId="0" borderId="0" xfId="1" applyNumberFormat="1" applyFont="1" applyFill="1" applyBorder="1"/>
    <xf numFmtId="4" fontId="0" fillId="0" borderId="0" xfId="1" applyNumberFormat="1" applyFont="1" applyFill="1"/>
    <xf numFmtId="0" fontId="2" fillId="0" borderId="0" xfId="0" applyFont="1" applyFill="1" applyAlignment="1">
      <alignment wrapText="1"/>
    </xf>
    <xf numFmtId="0" fontId="2" fillId="0" borderId="0" xfId="0" applyFont="1" applyAlignment="1">
      <alignment horizontal="center" vertical="center"/>
    </xf>
    <xf numFmtId="168" fontId="4" fillId="0" borderId="1" xfId="2" applyNumberFormat="1" applyFont="1" applyFill="1" applyBorder="1" applyAlignment="1">
      <alignment horizontal="right" vertical="center" wrapText="1"/>
    </xf>
    <xf numFmtId="168" fontId="2" fillId="0" borderId="1" xfId="1" applyNumberFormat="1" applyFont="1" applyFill="1" applyBorder="1" applyAlignment="1">
      <alignment horizontal="right" vertical="center" wrapText="1"/>
    </xf>
    <xf numFmtId="0" fontId="9" fillId="0" borderId="0" xfId="0" applyFont="1" applyFill="1" applyBorder="1" applyAlignment="1"/>
    <xf numFmtId="0" fontId="9" fillId="0" borderId="0" xfId="0" applyFont="1" applyBorder="1" applyAlignment="1" applyProtection="1"/>
    <xf numFmtId="49" fontId="9" fillId="0" borderId="0" xfId="0" applyNumberFormat="1" applyFont="1" applyBorder="1" applyAlignment="1" applyProtection="1">
      <alignment horizontal="right" vertical="center"/>
    </xf>
    <xf numFmtId="0" fontId="14" fillId="0" borderId="0" xfId="0" applyFont="1" applyBorder="1" applyAlignment="1" applyProtection="1">
      <alignment horizontal="right"/>
    </xf>
    <xf numFmtId="49" fontId="13" fillId="0" borderId="2" xfId="0" applyNumberFormat="1" applyFont="1" applyBorder="1" applyAlignment="1" applyProtection="1">
      <alignment horizontal="center" vertical="center"/>
    </xf>
    <xf numFmtId="49" fontId="14" fillId="0" borderId="2" xfId="0" applyNumberFormat="1" applyFont="1" applyBorder="1" applyAlignment="1" applyProtection="1">
      <alignment horizontal="center" vertical="center"/>
    </xf>
    <xf numFmtId="49" fontId="15" fillId="0" borderId="2" xfId="0" applyNumberFormat="1" applyFont="1" applyBorder="1" applyAlignment="1" applyProtection="1">
      <alignment horizontal="left" vertical="center"/>
    </xf>
    <xf numFmtId="165" fontId="3" fillId="0" borderId="2" xfId="1" applyNumberFormat="1" applyFont="1" applyBorder="1" applyAlignment="1" applyProtection="1">
      <alignment horizontal="center"/>
    </xf>
    <xf numFmtId="165" fontId="9" fillId="0" borderId="1" xfId="1" applyNumberFormat="1" applyFont="1" applyBorder="1" applyAlignment="1">
      <alignment horizontal="center"/>
    </xf>
    <xf numFmtId="0" fontId="3" fillId="0" borderId="1" xfId="0" applyFont="1" applyBorder="1" applyAlignment="1">
      <alignment horizontal="center" vertical="center"/>
    </xf>
    <xf numFmtId="0" fontId="9" fillId="0" borderId="1" xfId="0" applyFont="1" applyFill="1" applyBorder="1" applyAlignment="1">
      <alignment horizontal="left" vertical="top" wrapText="1"/>
    </xf>
    <xf numFmtId="49" fontId="9" fillId="0" borderId="1" xfId="0" applyNumberFormat="1" applyFont="1" applyFill="1" applyBorder="1" applyAlignment="1">
      <alignment horizontal="center" vertical="center" wrapText="1"/>
    </xf>
    <xf numFmtId="0" fontId="9" fillId="0" borderId="1" xfId="0" applyFont="1" applyBorder="1" applyAlignment="1">
      <alignment horizontal="center" vertical="center"/>
    </xf>
    <xf numFmtId="0" fontId="9" fillId="0" borderId="1" xfId="0" applyNumberFormat="1" applyFont="1" applyFill="1" applyBorder="1" applyAlignment="1">
      <alignment horizontal="center" vertical="center"/>
    </xf>
    <xf numFmtId="0" fontId="9" fillId="0" borderId="1" xfId="0" applyFont="1" applyBorder="1" applyAlignment="1">
      <alignment vertical="center"/>
    </xf>
    <xf numFmtId="0" fontId="9" fillId="0" borderId="1" xfId="0" applyFont="1" applyBorder="1" applyAlignment="1">
      <alignment horizontal="justify" vertical="top" wrapText="1"/>
    </xf>
    <xf numFmtId="0" fontId="9" fillId="0" borderId="1" xfId="0" applyNumberFormat="1" applyFont="1" applyBorder="1" applyAlignment="1">
      <alignment horizontal="center" vertical="center"/>
    </xf>
    <xf numFmtId="0" fontId="9" fillId="0" borderId="1" xfId="0" applyFont="1" applyBorder="1" applyAlignment="1">
      <alignment vertical="top" wrapText="1"/>
    </xf>
    <xf numFmtId="165" fontId="9" fillId="0" borderId="2" xfId="1" applyNumberFormat="1" applyFont="1" applyBorder="1" applyAlignment="1" applyProtection="1">
      <alignment horizontal="center"/>
    </xf>
    <xf numFmtId="49" fontId="14" fillId="0" borderId="2" xfId="0" applyNumberFormat="1" applyFont="1" applyBorder="1" applyAlignment="1" applyProtection="1">
      <alignment horizontal="center" vertical="center" wrapText="1"/>
    </xf>
    <xf numFmtId="169" fontId="14" fillId="0" borderId="2" xfId="0" applyNumberFormat="1" applyFont="1" applyBorder="1" applyAlignment="1" applyProtection="1">
      <alignment horizontal="justify" vertical="center" wrapText="1"/>
    </xf>
    <xf numFmtId="0" fontId="9" fillId="0" borderId="1" xfId="0" applyFont="1" applyFill="1" applyBorder="1" applyAlignment="1">
      <alignment horizontal="center" vertical="center"/>
    </xf>
    <xf numFmtId="0" fontId="9" fillId="0" borderId="1" xfId="0" applyFont="1" applyBorder="1" applyAlignment="1">
      <alignment horizontal="center" vertical="top"/>
    </xf>
    <xf numFmtId="0" fontId="3" fillId="0" borderId="0" xfId="0" applyFont="1"/>
    <xf numFmtId="0" fontId="3" fillId="0" borderId="0" xfId="0" applyFont="1" applyAlignment="1">
      <alignment horizontal="center"/>
    </xf>
    <xf numFmtId="0" fontId="10" fillId="0" borderId="0" xfId="0" applyFont="1" applyBorder="1" applyAlignment="1">
      <alignment vertical="center"/>
    </xf>
    <xf numFmtId="0" fontId="10" fillId="0" borderId="0" xfId="0" applyFont="1"/>
    <xf numFmtId="168" fontId="0" fillId="0" borderId="0" xfId="0" applyNumberFormat="1" applyFill="1" applyBorder="1"/>
    <xf numFmtId="0" fontId="2" fillId="0" borderId="0" xfId="0" applyFont="1" applyFill="1" applyAlignment="1">
      <alignment horizontal="center"/>
    </xf>
    <xf numFmtId="170" fontId="0" fillId="0" borderId="0" xfId="0" applyNumberFormat="1"/>
    <xf numFmtId="0" fontId="9" fillId="0" borderId="1" xfId="0" applyFont="1" applyFill="1" applyBorder="1" applyAlignment="1">
      <alignment horizontal="left" wrapText="1"/>
    </xf>
    <xf numFmtId="0" fontId="14" fillId="0" borderId="0" xfId="0" applyFont="1" applyBorder="1" applyAlignment="1" applyProtection="1"/>
    <xf numFmtId="0" fontId="16" fillId="0" borderId="0" xfId="0" applyFont="1"/>
    <xf numFmtId="0" fontId="4" fillId="0" borderId="1" xfId="0" applyFont="1" applyFill="1" applyBorder="1" applyAlignment="1">
      <alignment horizontal="justify" vertical="center" wrapText="1"/>
    </xf>
    <xf numFmtId="168" fontId="4" fillId="0" borderId="0" xfId="1" applyNumberFormat="1" applyFont="1" applyFill="1" applyBorder="1" applyAlignment="1">
      <alignment horizontal="right" vertical="center" wrapText="1"/>
    </xf>
    <xf numFmtId="167" fontId="6" fillId="0" borderId="0" xfId="0" applyNumberFormat="1" applyFont="1" applyFill="1" applyBorder="1"/>
    <xf numFmtId="167" fontId="7" fillId="0" borderId="0" xfId="0" applyNumberFormat="1" applyFont="1" applyFill="1"/>
    <xf numFmtId="0" fontId="0" fillId="0" borderId="0" xfId="0" applyFont="1" applyFill="1"/>
    <xf numFmtId="0" fontId="0" fillId="0" borderId="0" xfId="0" applyFont="1" applyFill="1" applyBorder="1"/>
    <xf numFmtId="165" fontId="0" fillId="0" borderId="0" xfId="0" applyNumberFormat="1" applyFill="1" applyBorder="1"/>
    <xf numFmtId="170" fontId="0" fillId="0" borderId="0" xfId="0" applyNumberFormat="1" applyFill="1" applyBorder="1"/>
    <xf numFmtId="0" fontId="6" fillId="0" borderId="9" xfId="0" applyFont="1" applyFill="1" applyBorder="1"/>
    <xf numFmtId="0" fontId="6" fillId="3" borderId="0" xfId="0" applyFont="1" applyFill="1" applyBorder="1"/>
    <xf numFmtId="14" fontId="0" fillId="0" borderId="0" xfId="0" applyNumberFormat="1" applyFill="1" applyBorder="1"/>
    <xf numFmtId="0" fontId="2" fillId="0" borderId="1" xfId="0" applyFont="1" applyFill="1" applyBorder="1" applyAlignment="1">
      <alignment horizontal="center" vertical="center" wrapText="1"/>
    </xf>
    <xf numFmtId="0" fontId="19" fillId="0" borderId="0" xfId="0" applyFont="1" applyAlignment="1">
      <alignment horizontal="center"/>
    </xf>
    <xf numFmtId="0" fontId="19" fillId="0" borderId="0" xfId="0" applyFont="1" applyAlignment="1">
      <alignment horizontal="right"/>
    </xf>
    <xf numFmtId="0" fontId="19" fillId="0" borderId="0" xfId="0" applyFont="1"/>
    <xf numFmtId="165" fontId="9" fillId="0" borderId="1" xfId="1" applyNumberFormat="1" applyFont="1" applyBorder="1" applyAlignment="1">
      <alignment horizontal="center" vertical="center"/>
    </xf>
    <xf numFmtId="165" fontId="9" fillId="0" borderId="2" xfId="1" applyNumberFormat="1" applyFont="1" applyBorder="1" applyAlignment="1" applyProtection="1">
      <alignment horizontal="center" vertical="center"/>
    </xf>
    <xf numFmtId="0" fontId="11" fillId="0" borderId="1" xfId="0" applyFont="1" applyFill="1" applyBorder="1" applyAlignment="1">
      <alignment horizontal="justify" vertical="center" wrapText="1"/>
    </xf>
    <xf numFmtId="49" fontId="17" fillId="0" borderId="2" xfId="0" applyNumberFormat="1" applyFont="1" applyBorder="1" applyAlignment="1" applyProtection="1">
      <alignment horizontal="justify" vertical="center" wrapText="1"/>
    </xf>
    <xf numFmtId="49" fontId="4" fillId="0" borderId="2" xfId="0" applyNumberFormat="1" applyFont="1" applyBorder="1" applyAlignment="1" applyProtection="1">
      <alignment horizontal="justify" vertical="center" wrapText="1"/>
    </xf>
    <xf numFmtId="49" fontId="18" fillId="0" borderId="2" xfId="0" applyNumberFormat="1" applyFont="1" applyBorder="1" applyAlignment="1" applyProtection="1">
      <alignment horizontal="justify" vertical="center" wrapText="1"/>
    </xf>
    <xf numFmtId="0" fontId="2" fillId="0" borderId="1" xfId="0" applyFont="1" applyFill="1" applyBorder="1" applyAlignment="1">
      <alignment horizontal="justify" vertical="center" wrapText="1"/>
    </xf>
    <xf numFmtId="49" fontId="2" fillId="0" borderId="1" xfId="0" applyNumberFormat="1" applyFont="1" applyFill="1" applyBorder="1" applyAlignment="1">
      <alignment horizontal="center" vertical="center" wrapText="1"/>
    </xf>
    <xf numFmtId="0" fontId="4" fillId="0" borderId="1" xfId="0" applyFont="1" applyBorder="1" applyAlignment="1">
      <alignment horizontal="justify" vertical="center" wrapText="1"/>
    </xf>
    <xf numFmtId="168" fontId="9" fillId="0" borderId="0" xfId="0" applyNumberFormat="1" applyFont="1"/>
    <xf numFmtId="165" fontId="9" fillId="0" borderId="0" xfId="0" applyNumberFormat="1" applyFont="1"/>
    <xf numFmtId="167" fontId="4" fillId="2" borderId="1" xfId="2" applyNumberFormat="1" applyFont="1" applyFill="1" applyBorder="1" applyAlignment="1">
      <alignment horizontal="right" vertical="center" wrapText="1"/>
    </xf>
    <xf numFmtId="49" fontId="5" fillId="0" borderId="0" xfId="0" applyNumberFormat="1" applyFont="1" applyFill="1" applyBorder="1" applyAlignment="1">
      <alignment horizontal="right" wrapText="1"/>
    </xf>
    <xf numFmtId="0" fontId="20" fillId="0" borderId="0" xfId="0" applyFont="1"/>
    <xf numFmtId="0" fontId="3" fillId="0" borderId="0" xfId="0" applyFont="1" applyAlignment="1">
      <alignment vertical="center" wrapText="1"/>
    </xf>
    <xf numFmtId="0" fontId="21" fillId="0" borderId="0" xfId="0" applyFont="1" applyAlignment="1">
      <alignment horizontal="center" vertical="center" wrapText="1"/>
    </xf>
    <xf numFmtId="0" fontId="19" fillId="0" borderId="0" xfId="0" applyFont="1" applyAlignment="1">
      <alignment horizontal="center" vertical="center" wrapText="1"/>
    </xf>
    <xf numFmtId="0" fontId="9" fillId="0" borderId="0" xfId="0" applyFont="1" applyAlignment="1">
      <alignment horizontal="center" vertical="center" wrapText="1"/>
    </xf>
    <xf numFmtId="0" fontId="0" fillId="0" borderId="0" xfId="0" applyFont="1"/>
    <xf numFmtId="0" fontId="4" fillId="0" borderId="0" xfId="0" applyFont="1"/>
    <xf numFmtId="0" fontId="4" fillId="0" borderId="3" xfId="0" applyFont="1" applyBorder="1" applyAlignment="1">
      <alignment horizontal="center" vertical="center" wrapText="1"/>
    </xf>
    <xf numFmtId="0" fontId="2" fillId="0" borderId="1" xfId="0" applyFont="1" applyBorder="1" applyAlignment="1">
      <alignment horizontal="center" vertical="center" wrapText="1"/>
    </xf>
    <xf numFmtId="0" fontId="9" fillId="0" borderId="1" xfId="0" applyFont="1" applyFill="1" applyBorder="1" applyAlignment="1">
      <alignment horizontal="left" vertical="center" wrapText="1"/>
    </xf>
    <xf numFmtId="0" fontId="9" fillId="0" borderId="1" xfId="0" applyNumberFormat="1" applyFont="1" applyFill="1" applyBorder="1" applyAlignment="1">
      <alignment horizontal="left" vertical="center" wrapText="1"/>
    </xf>
    <xf numFmtId="171" fontId="9" fillId="0" borderId="1" xfId="0" applyNumberFormat="1" applyFont="1" applyFill="1" applyBorder="1" applyAlignment="1">
      <alignment horizontal="center" vertical="center" wrapText="1"/>
    </xf>
    <xf numFmtId="0" fontId="3" fillId="0" borderId="0" xfId="0" applyFont="1" applyFill="1" applyBorder="1" applyAlignment="1">
      <alignment wrapText="1"/>
    </xf>
    <xf numFmtId="0" fontId="4" fillId="0" borderId="0" xfId="0" applyFont="1" applyFill="1" applyAlignment="1">
      <alignment vertical="center" wrapText="1"/>
    </xf>
    <xf numFmtId="169" fontId="9" fillId="0" borderId="2" xfId="0" applyNumberFormat="1" applyFont="1" applyBorder="1" applyAlignment="1" applyProtection="1">
      <alignment horizontal="justify" vertical="center" wrapText="1"/>
    </xf>
    <xf numFmtId="0" fontId="2" fillId="0" borderId="4" xfId="0" applyFont="1" applyFill="1" applyBorder="1" applyAlignment="1">
      <alignment horizontal="center" vertical="center" wrapText="1"/>
    </xf>
    <xf numFmtId="0" fontId="3" fillId="0" borderId="0" xfId="0" applyFont="1" applyAlignment="1">
      <alignment horizontal="center"/>
    </xf>
    <xf numFmtId="0" fontId="16" fillId="0" borderId="0" xfId="0" applyFont="1" applyAlignment="1">
      <alignment horizontal="center"/>
    </xf>
    <xf numFmtId="0" fontId="14" fillId="0" borderId="0" xfId="0" applyFont="1" applyBorder="1" applyAlignment="1" applyProtection="1">
      <alignment horizontal="center"/>
    </xf>
    <xf numFmtId="0" fontId="16" fillId="0" borderId="1" xfId="0" applyFont="1" applyBorder="1"/>
    <xf numFmtId="0" fontId="22" fillId="0" borderId="1" xfId="0" applyFont="1" applyBorder="1" applyAlignment="1">
      <alignment horizontal="center"/>
    </xf>
    <xf numFmtId="49" fontId="8" fillId="0" borderId="2" xfId="0" applyNumberFormat="1" applyFont="1" applyBorder="1" applyAlignment="1" applyProtection="1">
      <alignment horizontal="center" vertical="center" wrapText="1"/>
    </xf>
    <xf numFmtId="169" fontId="8" fillId="0" borderId="2" xfId="0" applyNumberFormat="1" applyFont="1" applyBorder="1" applyAlignment="1" applyProtection="1">
      <alignment horizontal="justify" vertical="center" wrapText="1"/>
    </xf>
    <xf numFmtId="169" fontId="3" fillId="0" borderId="2" xfId="0" applyNumberFormat="1" applyFont="1" applyBorder="1" applyAlignment="1" applyProtection="1">
      <alignment horizontal="justify" vertical="center" wrapText="1"/>
    </xf>
    <xf numFmtId="49" fontId="9" fillId="0" borderId="2" xfId="0" applyNumberFormat="1" applyFont="1" applyBorder="1" applyAlignment="1" applyProtection="1">
      <alignment horizontal="center" vertical="center" wrapText="1"/>
    </xf>
    <xf numFmtId="165" fontId="3" fillId="2" borderId="2" xfId="1" applyNumberFormat="1" applyFont="1" applyFill="1" applyBorder="1" applyAlignment="1" applyProtection="1">
      <alignment horizontal="center"/>
    </xf>
    <xf numFmtId="165" fontId="9" fillId="2" borderId="2" xfId="1" applyNumberFormat="1" applyFont="1" applyFill="1" applyBorder="1" applyAlignment="1" applyProtection="1">
      <alignment horizontal="center"/>
    </xf>
    <xf numFmtId="165" fontId="9" fillId="2" borderId="1" xfId="1" applyNumberFormat="1" applyFont="1" applyFill="1" applyBorder="1" applyAlignment="1">
      <alignment horizontal="center"/>
    </xf>
    <xf numFmtId="169" fontId="9" fillId="0" borderId="2" xfId="0" applyNumberFormat="1" applyFont="1" applyBorder="1" applyAlignment="1" applyProtection="1">
      <alignment horizontal="center" vertical="center" wrapText="1"/>
    </xf>
    <xf numFmtId="0" fontId="9" fillId="0" borderId="0" xfId="0" applyFont="1" applyAlignment="1">
      <alignment horizontal="left" vertical="center"/>
    </xf>
    <xf numFmtId="168" fontId="4" fillId="0" borderId="1" xfId="1" applyNumberFormat="1" applyFont="1" applyFill="1" applyBorder="1" applyAlignment="1">
      <alignment horizontal="right" vertical="center" wrapText="1"/>
    </xf>
    <xf numFmtId="0" fontId="23" fillId="0" borderId="1" xfId="0" applyFont="1" applyFill="1" applyBorder="1" applyAlignment="1">
      <alignment horizontal="center" vertical="center" wrapText="1"/>
    </xf>
    <xf numFmtId="164" fontId="4" fillId="0" borderId="1" xfId="2" applyFont="1" applyFill="1" applyBorder="1" applyAlignment="1">
      <alignment horizontal="center" vertical="center" wrapText="1"/>
    </xf>
    <xf numFmtId="0" fontId="0" fillId="0" borderId="0" xfId="0" applyFill="1" applyBorder="1" applyAlignment="1">
      <alignment vertical="center"/>
    </xf>
    <xf numFmtId="0" fontId="0" fillId="0" borderId="0" xfId="0" applyFill="1" applyBorder="1" applyAlignment="1">
      <alignment horizontal="center" vertical="center"/>
    </xf>
    <xf numFmtId="4" fontId="0" fillId="0" borderId="0" xfId="2" applyNumberFormat="1" applyFont="1" applyFill="1" applyBorder="1"/>
    <xf numFmtId="0" fontId="9" fillId="0" borderId="0" xfId="0" applyFont="1" applyFill="1" applyBorder="1" applyAlignment="1">
      <alignment vertical="center"/>
    </xf>
    <xf numFmtId="0" fontId="12" fillId="0" borderId="0" xfId="0" applyFont="1" applyFill="1" applyBorder="1" applyAlignment="1">
      <alignment horizontal="center" vertical="center" wrapText="1"/>
    </xf>
    <xf numFmtId="0" fontId="0" fillId="0" borderId="0" xfId="0" applyFill="1" applyAlignment="1">
      <alignment horizontal="center" vertical="center"/>
    </xf>
    <xf numFmtId="0" fontId="12" fillId="0" borderId="0" xfId="0" applyFont="1" applyFill="1" applyBorder="1" applyAlignment="1">
      <alignment horizontal="justify" vertical="center" wrapText="1"/>
    </xf>
    <xf numFmtId="0" fontId="9" fillId="0" borderId="0" xfId="0" applyFont="1" applyAlignment="1">
      <alignment horizontal="left" vertical="center" wrapText="1"/>
    </xf>
    <xf numFmtId="49" fontId="3" fillId="0" borderId="2" xfId="0" applyNumberFormat="1" applyFont="1" applyBorder="1" applyAlignment="1" applyProtection="1">
      <alignment horizontal="center" vertical="center" wrapText="1"/>
    </xf>
    <xf numFmtId="0" fontId="4" fillId="0" borderId="1" xfId="0" applyFont="1" applyBorder="1" applyAlignment="1">
      <alignment horizontal="center" vertical="center" wrapText="1"/>
    </xf>
    <xf numFmtId="49" fontId="3" fillId="0" borderId="2" xfId="0" applyNumberFormat="1" applyFont="1" applyBorder="1" applyAlignment="1" applyProtection="1">
      <alignment horizontal="center" vertical="center" wrapText="1"/>
    </xf>
    <xf numFmtId="49" fontId="9" fillId="2" borderId="2" xfId="0" applyNumberFormat="1" applyFont="1" applyFill="1" applyBorder="1" applyAlignment="1" applyProtection="1">
      <alignment horizontal="center" vertical="center" wrapText="1"/>
    </xf>
    <xf numFmtId="169" fontId="9" fillId="2" borderId="2" xfId="0" applyNumberFormat="1" applyFont="1" applyFill="1" applyBorder="1" applyAlignment="1" applyProtection="1">
      <alignment horizontal="justify" vertical="center" wrapText="1"/>
    </xf>
    <xf numFmtId="167" fontId="2" fillId="2" borderId="1" xfId="2" applyNumberFormat="1" applyFont="1" applyFill="1" applyBorder="1" applyAlignment="1">
      <alignment horizontal="right" vertical="center" wrapText="1"/>
    </xf>
    <xf numFmtId="0" fontId="4" fillId="0" borderId="1" xfId="0" applyFont="1" applyFill="1" applyBorder="1" applyAlignment="1">
      <alignment horizontal="justify" vertical="top" wrapText="1"/>
    </xf>
    <xf numFmtId="0" fontId="4" fillId="0" borderId="1" xfId="2" applyNumberFormat="1" applyFont="1" applyFill="1" applyBorder="1" applyAlignment="1">
      <alignment horizontal="center" vertical="center" wrapText="1"/>
    </xf>
    <xf numFmtId="0" fontId="23"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4" fillId="2" borderId="1" xfId="0" applyFont="1" applyFill="1" applyBorder="1" applyAlignment="1">
      <alignment horizontal="justify" vertical="center" wrapText="1"/>
    </xf>
    <xf numFmtId="49" fontId="4" fillId="2" borderId="1" xfId="2"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0" fillId="2" borderId="0" xfId="0" applyFill="1" applyBorder="1"/>
    <xf numFmtId="0" fontId="9" fillId="0" borderId="0" xfId="0" applyFont="1" applyAlignment="1">
      <alignment horizontal="left" vertical="center" wrapText="1"/>
    </xf>
    <xf numFmtId="0" fontId="13" fillId="0" borderId="0" xfId="0" applyFont="1" applyBorder="1" applyAlignment="1" applyProtection="1">
      <alignment horizontal="center" vertical="center" wrapText="1"/>
    </xf>
    <xf numFmtId="49" fontId="3" fillId="0" borderId="2" xfId="0" applyNumberFormat="1" applyFont="1" applyBorder="1" applyAlignment="1" applyProtection="1">
      <alignment horizontal="center" vertical="center" wrapText="1"/>
    </xf>
    <xf numFmtId="0" fontId="10" fillId="0" borderId="0" xfId="0" applyFont="1" applyBorder="1" applyAlignment="1">
      <alignment horizontal="left" vertical="center" wrapText="1"/>
    </xf>
    <xf numFmtId="0" fontId="10" fillId="0" borderId="0" xfId="0" applyFont="1" applyBorder="1" applyAlignment="1">
      <alignment horizontal="right" vertical="center" wrapText="1"/>
    </xf>
    <xf numFmtId="49" fontId="3" fillId="0" borderId="2" xfId="0" applyNumberFormat="1" applyFont="1" applyBorder="1" applyAlignment="1" applyProtection="1">
      <alignment horizontal="center"/>
    </xf>
    <xf numFmtId="49" fontId="3" fillId="0" borderId="1" xfId="0" applyNumberFormat="1" applyFont="1" applyBorder="1" applyAlignment="1" applyProtection="1">
      <alignment horizontal="center" vertical="center" wrapText="1"/>
    </xf>
    <xf numFmtId="49" fontId="3" fillId="0" borderId="5" xfId="0" applyNumberFormat="1" applyFont="1" applyBorder="1" applyAlignment="1" applyProtection="1">
      <alignment horizontal="center" vertical="center" wrapText="1"/>
    </xf>
    <xf numFmtId="49" fontId="3" fillId="0" borderId="7" xfId="0" applyNumberFormat="1" applyFont="1" applyBorder="1" applyAlignment="1" applyProtection="1">
      <alignment horizontal="center" vertical="center" wrapText="1"/>
    </xf>
    <xf numFmtId="0" fontId="9" fillId="0" borderId="0" xfId="0" applyFont="1" applyAlignment="1">
      <alignment horizontal="center"/>
    </xf>
    <xf numFmtId="0" fontId="9" fillId="0" borderId="0" xfId="0" applyFont="1" applyAlignment="1">
      <alignment horizontal="left" wrapText="1"/>
    </xf>
    <xf numFmtId="0" fontId="9" fillId="0" borderId="0" xfId="0" applyFont="1" applyAlignment="1">
      <alignment horizontal="right"/>
    </xf>
    <xf numFmtId="0" fontId="8" fillId="0" borderId="0" xfId="0" applyFont="1" applyAlignment="1">
      <alignment horizontal="center" wrapText="1"/>
    </xf>
    <xf numFmtId="0" fontId="9" fillId="0" borderId="1" xfId="0" applyFont="1" applyBorder="1" applyAlignment="1">
      <alignment horizontal="center" vertical="center" wrapText="1"/>
    </xf>
    <xf numFmtId="0" fontId="9" fillId="0" borderId="8" xfId="0" applyFont="1" applyBorder="1" applyAlignment="1">
      <alignment horizontal="center"/>
    </xf>
    <xf numFmtId="49" fontId="9" fillId="0" borderId="0" xfId="0" applyNumberFormat="1" applyFont="1" applyBorder="1" applyAlignment="1" applyProtection="1">
      <alignment horizontal="center" vertical="center" wrapText="1"/>
    </xf>
    <xf numFmtId="0" fontId="3" fillId="0" borderId="0" xfId="0" applyFont="1" applyFill="1" applyAlignment="1">
      <alignment horizontal="right" vertical="center" wrapText="1"/>
    </xf>
    <xf numFmtId="0" fontId="3" fillId="0" borderId="0" xfId="0" applyFont="1" applyFill="1" applyAlignment="1">
      <alignment horizontal="center" vertical="center" wrapText="1"/>
    </xf>
    <xf numFmtId="0" fontId="12" fillId="0" borderId="0" xfId="0" applyFont="1" applyFill="1" applyBorder="1" applyAlignment="1">
      <alignment horizontal="center" vertical="center" wrapText="1"/>
    </xf>
    <xf numFmtId="4" fontId="2" fillId="0" borderId="9" xfId="1"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Alignment="1">
      <alignment horizontal="right"/>
    </xf>
    <xf numFmtId="164" fontId="2" fillId="0" borderId="3" xfId="1" applyFont="1" applyFill="1" applyBorder="1" applyAlignment="1">
      <alignment horizontal="center" vertical="center" wrapText="1"/>
    </xf>
    <xf numFmtId="164" fontId="2" fillId="0" borderId="4" xfId="1" applyFont="1" applyFill="1" applyBorder="1" applyAlignment="1">
      <alignment horizontal="center" vertical="center" wrapText="1"/>
    </xf>
    <xf numFmtId="0" fontId="2" fillId="0" borderId="9" xfId="0"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left" vertical="center" wrapText="1"/>
    </xf>
    <xf numFmtId="0" fontId="2" fillId="0" borderId="6" xfId="0" applyFont="1" applyFill="1" applyBorder="1" applyAlignment="1">
      <alignment horizontal="center" vertical="center" wrapText="1"/>
    </xf>
    <xf numFmtId="164" fontId="2" fillId="0" borderId="6" xfId="1"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0" xfId="0" applyFont="1" applyAlignment="1">
      <alignment horizontal="center"/>
    </xf>
    <xf numFmtId="0" fontId="3" fillId="0" borderId="0" xfId="0" applyFont="1" applyAlignment="1">
      <alignment horizontal="center"/>
    </xf>
    <xf numFmtId="0" fontId="4" fillId="0" borderId="8" xfId="0" applyFont="1" applyBorder="1" applyAlignment="1">
      <alignment horizontal="left"/>
    </xf>
    <xf numFmtId="0" fontId="3" fillId="0" borderId="0" xfId="0" applyNumberFormat="1" applyFont="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49" fontId="5" fillId="0" borderId="8" xfId="0" applyNumberFormat="1" applyFont="1" applyFill="1" applyBorder="1" applyAlignment="1">
      <alignment horizontal="center" wrapText="1"/>
    </xf>
    <xf numFmtId="0" fontId="4" fillId="0" borderId="0" xfId="0" applyFont="1" applyFill="1" applyAlignment="1">
      <alignment horizontal="right" vertical="center" wrapText="1"/>
    </xf>
  </cellXfs>
  <cellStyles count="3">
    <cellStyle name="Обычный" xfId="0" builtinId="0"/>
    <cellStyle name="Финансовый" xfId="1" builtinId="3"/>
    <cellStyle name="Финансовый 10" xfId="2"/>
  </cellStyles>
  <dxfs count="3">
    <dxf>
      <font>
        <strike val="0"/>
        <condense val="0"/>
        <extend val="0"/>
        <color indexed="9"/>
      </font>
    </dxf>
    <dxf>
      <font>
        <strike val="0"/>
        <condense val="0"/>
        <extend val="0"/>
        <color indexed="9"/>
      </font>
    </dxf>
    <dxf>
      <font>
        <strike val="0"/>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5"/>
  <sheetViews>
    <sheetView view="pageBreakPreview" zoomScale="60" zoomScaleNormal="100" workbookViewId="0">
      <selection activeCell="F2" sqref="F2:H2"/>
    </sheetView>
  </sheetViews>
  <sheetFormatPr defaultRowHeight="15" x14ac:dyDescent="0.2"/>
  <cols>
    <col min="1" max="1" width="35.7109375" customWidth="1"/>
    <col min="2" max="2" width="80.7109375" customWidth="1"/>
    <col min="3" max="3" width="8.85546875" hidden="1" customWidth="1"/>
    <col min="4" max="4" width="12.42578125" hidden="1" customWidth="1"/>
    <col min="5" max="5" width="8.85546875" hidden="1" customWidth="1"/>
    <col min="6" max="6" width="18.7109375" style="97" customWidth="1"/>
    <col min="7" max="7" width="18.42578125" style="99" customWidth="1"/>
    <col min="8" max="8" width="18.140625" style="99" customWidth="1"/>
    <col min="10" max="10" width="13.42578125" hidden="1" customWidth="1"/>
  </cols>
  <sheetData>
    <row r="1" spans="1:12" ht="15.75" x14ac:dyDescent="0.25">
      <c r="B1" s="53"/>
      <c r="C1" s="53"/>
      <c r="D1" s="53"/>
      <c r="E1" s="53"/>
      <c r="G1" s="98"/>
      <c r="H1" s="54" t="s">
        <v>144</v>
      </c>
    </row>
    <row r="2" spans="1:12" ht="134.44999999999999" customHeight="1" x14ac:dyDescent="0.25">
      <c r="B2" s="53"/>
      <c r="C2" s="53"/>
      <c r="D2" s="53"/>
      <c r="E2" s="53"/>
      <c r="F2" s="168" t="s">
        <v>338</v>
      </c>
      <c r="G2" s="168"/>
      <c r="H2" s="168"/>
    </row>
    <row r="3" spans="1:12" ht="41.45" customHeight="1" x14ac:dyDescent="0.2">
      <c r="A3" s="169" t="s">
        <v>299</v>
      </c>
      <c r="B3" s="169"/>
      <c r="C3" s="169"/>
      <c r="D3" s="169"/>
      <c r="E3" s="169"/>
      <c r="F3" s="169"/>
      <c r="G3" s="169"/>
      <c r="H3" s="169"/>
    </row>
    <row r="4" spans="1:12" ht="12.75" x14ac:dyDescent="0.2">
      <c r="A4" s="84"/>
      <c r="B4" s="84"/>
      <c r="C4" s="84"/>
      <c r="D4" s="84"/>
      <c r="E4" s="84"/>
      <c r="F4" s="130"/>
      <c r="G4" s="84"/>
      <c r="H4" s="84"/>
    </row>
    <row r="5" spans="1:12" ht="18" customHeight="1" x14ac:dyDescent="0.3">
      <c r="A5" s="84"/>
      <c r="B5" s="55"/>
      <c r="C5" s="55"/>
      <c r="D5" s="55"/>
      <c r="E5" s="55"/>
      <c r="F5" s="130"/>
      <c r="G5" s="84"/>
      <c r="H5" s="131" t="s">
        <v>145</v>
      </c>
    </row>
    <row r="6" spans="1:12" ht="25.15" customHeight="1" x14ac:dyDescent="0.2">
      <c r="A6" s="170" t="s">
        <v>112</v>
      </c>
      <c r="B6" s="170" t="s">
        <v>1</v>
      </c>
      <c r="C6" s="170" t="s">
        <v>146</v>
      </c>
      <c r="D6" s="170" t="s">
        <v>147</v>
      </c>
      <c r="E6" s="170" t="s">
        <v>148</v>
      </c>
      <c r="F6" s="170" t="s">
        <v>275</v>
      </c>
      <c r="G6" s="174" t="s">
        <v>289</v>
      </c>
      <c r="H6" s="175" t="s">
        <v>297</v>
      </c>
    </row>
    <row r="7" spans="1:12" ht="25.15" customHeight="1" x14ac:dyDescent="0.2">
      <c r="A7" s="170"/>
      <c r="B7" s="170"/>
      <c r="C7" s="170"/>
      <c r="D7" s="170"/>
      <c r="E7" s="170"/>
      <c r="F7" s="173"/>
      <c r="G7" s="174"/>
      <c r="H7" s="176"/>
    </row>
    <row r="8" spans="1:12" ht="18.75" hidden="1" customHeight="1" x14ac:dyDescent="0.2">
      <c r="A8" s="56" t="s">
        <v>149</v>
      </c>
      <c r="B8" s="56" t="s">
        <v>150</v>
      </c>
      <c r="C8" s="56" t="s">
        <v>84</v>
      </c>
      <c r="D8" s="56" t="s">
        <v>149</v>
      </c>
      <c r="E8" s="56" t="s">
        <v>151</v>
      </c>
      <c r="F8" s="56" t="s">
        <v>80</v>
      </c>
      <c r="G8" s="132"/>
      <c r="H8" s="132"/>
    </row>
    <row r="9" spans="1:12" ht="19.5" customHeight="1" x14ac:dyDescent="0.25">
      <c r="A9" s="57" t="s">
        <v>150</v>
      </c>
      <c r="B9" s="57" t="s">
        <v>84</v>
      </c>
      <c r="C9" s="57"/>
      <c r="D9" s="57"/>
      <c r="E9" s="57"/>
      <c r="F9" s="57" t="s">
        <v>149</v>
      </c>
      <c r="G9" s="133">
        <v>4</v>
      </c>
      <c r="H9" s="133">
        <v>5</v>
      </c>
    </row>
    <row r="10" spans="1:12" ht="19.5" customHeight="1" x14ac:dyDescent="0.25">
      <c r="A10" s="134" t="s">
        <v>152</v>
      </c>
      <c r="B10" s="135" t="s">
        <v>153</v>
      </c>
      <c r="C10" s="134"/>
      <c r="D10" s="134"/>
      <c r="E10" s="135" t="s">
        <v>153</v>
      </c>
      <c r="F10" s="59">
        <f>F11+F14+F17+F25+F28+F35+F38</f>
        <v>9272.5999999999985</v>
      </c>
      <c r="G10" s="59">
        <f t="shared" ref="G10:H10" si="0">G11+G14+G17+G25+G28+G35</f>
        <v>10940.700000000003</v>
      </c>
      <c r="H10" s="59">
        <f t="shared" si="0"/>
        <v>11400</v>
      </c>
      <c r="J10" s="81">
        <f>F10/2</f>
        <v>4636.2999999999993</v>
      </c>
      <c r="K10">
        <f t="shared" ref="K10:L10" si="1">G10/2</f>
        <v>5470.3500000000013</v>
      </c>
      <c r="L10">
        <f t="shared" si="1"/>
        <v>5700</v>
      </c>
    </row>
    <row r="11" spans="1:12" ht="19.5" customHeight="1" x14ac:dyDescent="0.25">
      <c r="A11" s="154" t="s">
        <v>154</v>
      </c>
      <c r="B11" s="136" t="s">
        <v>155</v>
      </c>
      <c r="C11" s="154"/>
      <c r="D11" s="154"/>
      <c r="E11" s="136" t="s">
        <v>155</v>
      </c>
      <c r="F11" s="59">
        <f>F12</f>
        <v>1990</v>
      </c>
      <c r="G11" s="59">
        <f t="shared" ref="G11:H12" si="2">G12</f>
        <v>2101.4</v>
      </c>
      <c r="H11" s="59">
        <f t="shared" si="2"/>
        <v>2219.1</v>
      </c>
    </row>
    <row r="12" spans="1:12" ht="34.5" customHeight="1" x14ac:dyDescent="0.25">
      <c r="A12" s="137" t="s">
        <v>156</v>
      </c>
      <c r="B12" s="127" t="s">
        <v>157</v>
      </c>
      <c r="C12" s="137"/>
      <c r="D12" s="137"/>
      <c r="E12" s="127" t="s">
        <v>157</v>
      </c>
      <c r="F12" s="70">
        <f>F13</f>
        <v>1990</v>
      </c>
      <c r="G12" s="70">
        <f t="shared" si="2"/>
        <v>2101.4</v>
      </c>
      <c r="H12" s="70">
        <f t="shared" si="2"/>
        <v>2219.1</v>
      </c>
    </row>
    <row r="13" spans="1:12" ht="71.25" customHeight="1" x14ac:dyDescent="0.25">
      <c r="A13" s="137" t="s">
        <v>158</v>
      </c>
      <c r="B13" s="127" t="s">
        <v>159</v>
      </c>
      <c r="C13" s="137"/>
      <c r="D13" s="137"/>
      <c r="E13" s="127" t="s">
        <v>159</v>
      </c>
      <c r="F13" s="70">
        <v>1990</v>
      </c>
      <c r="G13" s="60">
        <v>2101.4</v>
      </c>
      <c r="H13" s="60">
        <v>2219.1</v>
      </c>
    </row>
    <row r="14" spans="1:12" ht="27" customHeight="1" x14ac:dyDescent="0.25">
      <c r="A14" s="154" t="s">
        <v>160</v>
      </c>
      <c r="B14" s="136" t="s">
        <v>161</v>
      </c>
      <c r="C14" s="154"/>
      <c r="D14" s="154"/>
      <c r="E14" s="136" t="s">
        <v>161</v>
      </c>
      <c r="F14" s="59">
        <f>F16</f>
        <v>2630</v>
      </c>
      <c r="G14" s="59">
        <f>G16</f>
        <v>4731.2</v>
      </c>
      <c r="H14" s="59">
        <f t="shared" ref="H14" si="3">H16</f>
        <v>5067.2</v>
      </c>
    </row>
    <row r="15" spans="1:12" ht="25.5" customHeight="1" x14ac:dyDescent="0.25">
      <c r="A15" s="137" t="s">
        <v>162</v>
      </c>
      <c r="B15" s="127" t="s">
        <v>163</v>
      </c>
      <c r="C15" s="137"/>
      <c r="D15" s="137"/>
      <c r="E15" s="127" t="s">
        <v>163</v>
      </c>
      <c r="F15" s="70">
        <f>F16</f>
        <v>2630</v>
      </c>
      <c r="G15" s="60">
        <f>G16</f>
        <v>4731.2</v>
      </c>
      <c r="H15" s="60">
        <f>H16</f>
        <v>5067.2</v>
      </c>
    </row>
    <row r="16" spans="1:12" ht="22.5" customHeight="1" x14ac:dyDescent="0.25">
      <c r="A16" s="137" t="s">
        <v>164</v>
      </c>
      <c r="B16" s="127" t="s">
        <v>163</v>
      </c>
      <c r="C16" s="137"/>
      <c r="D16" s="137"/>
      <c r="E16" s="127" t="s">
        <v>163</v>
      </c>
      <c r="F16" s="70">
        <f>1100+3330-1800</f>
        <v>2630</v>
      </c>
      <c r="G16" s="60">
        <f>1174.8+3556.4</f>
        <v>4731.2</v>
      </c>
      <c r="H16" s="60">
        <f>1258.2+3809</f>
        <v>5067.2</v>
      </c>
    </row>
    <row r="17" spans="1:8" ht="31.9" customHeight="1" x14ac:dyDescent="0.25">
      <c r="A17" s="61" t="s">
        <v>165</v>
      </c>
      <c r="B17" s="136" t="s">
        <v>166</v>
      </c>
      <c r="C17" s="154"/>
      <c r="D17" s="154"/>
      <c r="E17" s="136" t="s">
        <v>161</v>
      </c>
      <c r="F17" s="138">
        <f>F18+F20</f>
        <v>3963.1</v>
      </c>
      <c r="G17" s="138">
        <f t="shared" ref="G17:H17" si="4">G18+G20</f>
        <v>3963.1</v>
      </c>
      <c r="H17" s="138">
        <f t="shared" si="4"/>
        <v>3963.1</v>
      </c>
    </row>
    <row r="18" spans="1:8" ht="23.25" customHeight="1" x14ac:dyDescent="0.25">
      <c r="A18" s="137" t="s">
        <v>167</v>
      </c>
      <c r="B18" s="62" t="s">
        <v>168</v>
      </c>
      <c r="C18" s="137"/>
      <c r="D18" s="137"/>
      <c r="E18" s="127" t="s">
        <v>163</v>
      </c>
      <c r="F18" s="139">
        <f>F19</f>
        <v>561.6</v>
      </c>
      <c r="G18" s="139">
        <f t="shared" ref="G18:H18" si="5">G19</f>
        <v>561.6</v>
      </c>
      <c r="H18" s="139">
        <f t="shared" si="5"/>
        <v>561.6</v>
      </c>
    </row>
    <row r="19" spans="1:8" ht="54" customHeight="1" x14ac:dyDescent="0.25">
      <c r="A19" s="63" t="s">
        <v>169</v>
      </c>
      <c r="B19" s="62" t="s">
        <v>170</v>
      </c>
      <c r="C19" s="137"/>
      <c r="D19" s="137"/>
      <c r="E19" s="127" t="s">
        <v>163</v>
      </c>
      <c r="F19" s="139">
        <v>561.6</v>
      </c>
      <c r="G19" s="60">
        <v>561.6</v>
      </c>
      <c r="H19" s="60">
        <v>561.6</v>
      </c>
    </row>
    <row r="20" spans="1:8" ht="20.45" customHeight="1" x14ac:dyDescent="0.25">
      <c r="A20" s="64" t="s">
        <v>171</v>
      </c>
      <c r="B20" s="62" t="s">
        <v>172</v>
      </c>
      <c r="C20" s="137"/>
      <c r="D20" s="137"/>
      <c r="E20" s="127"/>
      <c r="F20" s="139">
        <f>F21+F23</f>
        <v>3401.5</v>
      </c>
      <c r="G20" s="139">
        <f t="shared" ref="G20:H20" si="6">G21+G23</f>
        <v>3401.5</v>
      </c>
      <c r="H20" s="139">
        <f t="shared" si="6"/>
        <v>3401.5</v>
      </c>
    </row>
    <row r="21" spans="1:8" ht="24" customHeight="1" x14ac:dyDescent="0.25">
      <c r="A21" s="65" t="s">
        <v>173</v>
      </c>
      <c r="B21" s="66" t="s">
        <v>174</v>
      </c>
      <c r="C21" s="137"/>
      <c r="D21" s="137"/>
      <c r="E21" s="127"/>
      <c r="F21" s="139">
        <f>F22</f>
        <v>1200</v>
      </c>
      <c r="G21" s="139">
        <f t="shared" ref="G21:H21" si="7">G22</f>
        <v>1200</v>
      </c>
      <c r="H21" s="139">
        <f t="shared" si="7"/>
        <v>1200</v>
      </c>
    </row>
    <row r="22" spans="1:8" ht="39" customHeight="1" x14ac:dyDescent="0.25">
      <c r="A22" s="65" t="s">
        <v>175</v>
      </c>
      <c r="B22" s="67" t="s">
        <v>176</v>
      </c>
      <c r="C22" s="137"/>
      <c r="D22" s="137"/>
      <c r="E22" s="127"/>
      <c r="F22" s="139">
        <v>1200</v>
      </c>
      <c r="G22" s="139">
        <v>1200</v>
      </c>
      <c r="H22" s="139">
        <v>1200</v>
      </c>
    </row>
    <row r="23" spans="1:8" ht="33.4" customHeight="1" x14ac:dyDescent="0.25">
      <c r="A23" s="65" t="s">
        <v>177</v>
      </c>
      <c r="B23" s="67" t="s">
        <v>178</v>
      </c>
      <c r="C23" s="154"/>
      <c r="D23" s="154"/>
      <c r="E23" s="136" t="s">
        <v>179</v>
      </c>
      <c r="F23" s="140">
        <f>F24</f>
        <v>2201.5</v>
      </c>
      <c r="G23" s="140">
        <f t="shared" ref="G23:H23" si="8">G24</f>
        <v>2201.5</v>
      </c>
      <c r="H23" s="140">
        <f t="shared" si="8"/>
        <v>2201.5</v>
      </c>
    </row>
    <row r="24" spans="1:8" ht="51.75" customHeight="1" x14ac:dyDescent="0.25">
      <c r="A24" s="65" t="s">
        <v>180</v>
      </c>
      <c r="B24" s="67" t="s">
        <v>181</v>
      </c>
      <c r="C24" s="154"/>
      <c r="D24" s="154"/>
      <c r="E24" s="136"/>
      <c r="F24" s="140">
        <v>2201.5</v>
      </c>
      <c r="G24" s="140">
        <v>2201.5</v>
      </c>
      <c r="H24" s="140">
        <f>3401.5-1200</f>
        <v>2201.5</v>
      </c>
    </row>
    <row r="25" spans="1:8" ht="24.75" customHeight="1" x14ac:dyDescent="0.25">
      <c r="A25" s="154" t="s">
        <v>182</v>
      </c>
      <c r="B25" s="136" t="s">
        <v>179</v>
      </c>
      <c r="C25" s="137"/>
      <c r="D25" s="137"/>
      <c r="E25" s="127" t="s">
        <v>183</v>
      </c>
      <c r="F25" s="59">
        <f>F26</f>
        <v>9.8000000000000007</v>
      </c>
      <c r="G25" s="59">
        <f t="shared" ref="G25:H26" si="9">G26</f>
        <v>10.199999999999999</v>
      </c>
      <c r="H25" s="59">
        <f t="shared" si="9"/>
        <v>10.6</v>
      </c>
    </row>
    <row r="26" spans="1:8" ht="55.5" customHeight="1" x14ac:dyDescent="0.25">
      <c r="A26" s="68" t="s">
        <v>184</v>
      </c>
      <c r="B26" s="69" t="s">
        <v>185</v>
      </c>
      <c r="C26" s="137"/>
      <c r="D26" s="137"/>
      <c r="E26" s="127" t="s">
        <v>186</v>
      </c>
      <c r="F26" s="70">
        <f>F27</f>
        <v>9.8000000000000007</v>
      </c>
      <c r="G26" s="70">
        <f t="shared" si="9"/>
        <v>10.199999999999999</v>
      </c>
      <c r="H26" s="70">
        <f t="shared" si="9"/>
        <v>10.6</v>
      </c>
    </row>
    <row r="27" spans="1:8" ht="77.45" customHeight="1" x14ac:dyDescent="0.25">
      <c r="A27" s="68" t="s">
        <v>187</v>
      </c>
      <c r="B27" s="69" t="s">
        <v>188</v>
      </c>
      <c r="C27" s="71"/>
      <c r="D27" s="71"/>
      <c r="E27" s="72" t="s">
        <v>189</v>
      </c>
      <c r="F27" s="70">
        <v>9.8000000000000007</v>
      </c>
      <c r="G27" s="60">
        <v>10.199999999999999</v>
      </c>
      <c r="H27" s="60">
        <v>10.6</v>
      </c>
    </row>
    <row r="28" spans="1:8" ht="57" customHeight="1" x14ac:dyDescent="0.25">
      <c r="A28" s="61" t="s">
        <v>190</v>
      </c>
      <c r="B28" s="136" t="s">
        <v>191</v>
      </c>
      <c r="C28" s="137"/>
      <c r="D28" s="137"/>
      <c r="E28" s="127" t="s">
        <v>192</v>
      </c>
      <c r="F28" s="59">
        <f>F29+F33</f>
        <v>119.9</v>
      </c>
      <c r="G28" s="59">
        <f t="shared" ref="G28:H28" si="10">G29+G33</f>
        <v>124.6</v>
      </c>
      <c r="H28" s="59">
        <f t="shared" si="10"/>
        <v>129.5</v>
      </c>
    </row>
    <row r="29" spans="1:8" ht="96.6" customHeight="1" x14ac:dyDescent="0.25">
      <c r="A29" s="64" t="s">
        <v>193</v>
      </c>
      <c r="B29" s="69" t="s">
        <v>194</v>
      </c>
      <c r="C29" s="137"/>
      <c r="D29" s="137"/>
      <c r="E29" s="127" t="s">
        <v>195</v>
      </c>
      <c r="F29" s="70">
        <f>F31</f>
        <v>88.2</v>
      </c>
      <c r="G29" s="70">
        <f t="shared" ref="G29:H29" si="11">G31</f>
        <v>91.7</v>
      </c>
      <c r="H29" s="70">
        <f t="shared" si="11"/>
        <v>95.4</v>
      </c>
    </row>
    <row r="30" spans="1:8" ht="88.9" customHeight="1" x14ac:dyDescent="0.25">
      <c r="A30" s="73" t="s">
        <v>196</v>
      </c>
      <c r="B30" s="82" t="s">
        <v>197</v>
      </c>
      <c r="C30" s="137"/>
      <c r="D30" s="137"/>
      <c r="E30" s="127" t="s">
        <v>198</v>
      </c>
      <c r="F30" s="70">
        <f>F31</f>
        <v>88.2</v>
      </c>
      <c r="G30" s="70">
        <f t="shared" ref="G30:H30" si="12">G31</f>
        <v>91.7</v>
      </c>
      <c r="H30" s="70">
        <f t="shared" si="12"/>
        <v>95.4</v>
      </c>
    </row>
    <row r="31" spans="1:8" ht="70.150000000000006" customHeight="1" x14ac:dyDescent="0.2">
      <c r="A31" s="73" t="s">
        <v>199</v>
      </c>
      <c r="B31" s="122" t="s">
        <v>306</v>
      </c>
      <c r="C31" s="137"/>
      <c r="D31" s="137"/>
      <c r="E31" s="127" t="s">
        <v>200</v>
      </c>
      <c r="F31" s="101">
        <v>88.2</v>
      </c>
      <c r="G31" s="100">
        <v>91.7</v>
      </c>
      <c r="H31" s="100">
        <v>95.4</v>
      </c>
    </row>
    <row r="32" spans="1:8" ht="48.75" customHeight="1" x14ac:dyDescent="0.25">
      <c r="A32" s="73" t="s">
        <v>226</v>
      </c>
      <c r="B32" s="122" t="s">
        <v>227</v>
      </c>
      <c r="C32" s="137"/>
      <c r="D32" s="137"/>
      <c r="E32" s="127"/>
      <c r="F32" s="70">
        <f>F33</f>
        <v>31.7</v>
      </c>
      <c r="G32" s="70">
        <f t="shared" ref="G32:H33" si="13">G33</f>
        <v>32.9</v>
      </c>
      <c r="H32" s="70">
        <f t="shared" si="13"/>
        <v>34.1</v>
      </c>
    </row>
    <row r="33" spans="1:8" ht="58.15" customHeight="1" x14ac:dyDescent="0.25">
      <c r="A33" s="73" t="s">
        <v>228</v>
      </c>
      <c r="B33" s="122" t="s">
        <v>229</v>
      </c>
      <c r="C33" s="137"/>
      <c r="D33" s="137"/>
      <c r="E33" s="127"/>
      <c r="F33" s="70">
        <f>F34</f>
        <v>31.7</v>
      </c>
      <c r="G33" s="60">
        <f t="shared" si="13"/>
        <v>32.9</v>
      </c>
      <c r="H33" s="60">
        <f t="shared" si="13"/>
        <v>34.1</v>
      </c>
    </row>
    <row r="34" spans="1:8" ht="65.45" customHeight="1" x14ac:dyDescent="0.25">
      <c r="A34" s="73" t="s">
        <v>230</v>
      </c>
      <c r="B34" s="122" t="s">
        <v>307</v>
      </c>
      <c r="C34" s="137"/>
      <c r="D34" s="137"/>
      <c r="E34" s="127"/>
      <c r="F34" s="70">
        <v>31.7</v>
      </c>
      <c r="G34" s="60">
        <v>32.9</v>
      </c>
      <c r="H34" s="60">
        <v>34.1</v>
      </c>
    </row>
    <row r="35" spans="1:8" ht="28.5" customHeight="1" x14ac:dyDescent="0.25">
      <c r="A35" s="154" t="s">
        <v>201</v>
      </c>
      <c r="B35" s="136" t="s">
        <v>202</v>
      </c>
      <c r="C35" s="137"/>
      <c r="D35" s="137"/>
      <c r="E35" s="127" t="s">
        <v>203</v>
      </c>
      <c r="F35" s="59">
        <f>F37</f>
        <v>9.8000000000000007</v>
      </c>
      <c r="G35" s="59">
        <f t="shared" ref="G35:H35" si="14">G37</f>
        <v>10.199999999999999</v>
      </c>
      <c r="H35" s="59">
        <f t="shared" si="14"/>
        <v>10.5</v>
      </c>
    </row>
    <row r="36" spans="1:8" ht="49.9" customHeight="1" x14ac:dyDescent="0.25">
      <c r="A36" s="137" t="s">
        <v>287</v>
      </c>
      <c r="B36" s="127" t="s">
        <v>308</v>
      </c>
      <c r="C36" s="137"/>
      <c r="D36" s="137"/>
      <c r="E36" s="127" t="s">
        <v>204</v>
      </c>
      <c r="F36" s="70">
        <f>F37</f>
        <v>9.8000000000000007</v>
      </c>
      <c r="G36" s="70">
        <f t="shared" ref="G36:H36" si="15">G37</f>
        <v>10.199999999999999</v>
      </c>
      <c r="H36" s="70">
        <f t="shared" si="15"/>
        <v>10.5</v>
      </c>
    </row>
    <row r="37" spans="1:8" ht="69.599999999999994" customHeight="1" x14ac:dyDescent="0.25">
      <c r="A37" s="137" t="s">
        <v>286</v>
      </c>
      <c r="B37" s="127" t="s">
        <v>288</v>
      </c>
      <c r="C37" s="134"/>
      <c r="D37" s="134"/>
      <c r="E37" s="135" t="s">
        <v>205</v>
      </c>
      <c r="F37" s="70">
        <v>9.8000000000000007</v>
      </c>
      <c r="G37" s="60">
        <v>10.199999999999999</v>
      </c>
      <c r="H37" s="60">
        <v>10.5</v>
      </c>
    </row>
    <row r="38" spans="1:8" ht="37.5" customHeight="1" x14ac:dyDescent="0.25">
      <c r="A38" s="156" t="s">
        <v>319</v>
      </c>
      <c r="B38" s="136" t="s">
        <v>320</v>
      </c>
      <c r="C38" s="137"/>
      <c r="D38" s="137"/>
      <c r="E38" s="127" t="s">
        <v>203</v>
      </c>
      <c r="F38" s="59">
        <f>F40</f>
        <v>550</v>
      </c>
      <c r="G38" s="59">
        <f t="shared" ref="G38:H38" si="16">G40</f>
        <v>0</v>
      </c>
      <c r="H38" s="59">
        <f t="shared" si="16"/>
        <v>0</v>
      </c>
    </row>
    <row r="39" spans="1:8" ht="37.5" customHeight="1" x14ac:dyDescent="0.25">
      <c r="A39" s="137" t="s">
        <v>321</v>
      </c>
      <c r="B39" s="127" t="s">
        <v>322</v>
      </c>
      <c r="C39" s="137"/>
      <c r="D39" s="137"/>
      <c r="E39" s="127" t="s">
        <v>204</v>
      </c>
      <c r="F39" s="70">
        <f>F40</f>
        <v>550</v>
      </c>
      <c r="G39" s="70">
        <f t="shared" ref="G39:H39" si="17">G40</f>
        <v>0</v>
      </c>
      <c r="H39" s="70">
        <f t="shared" si="17"/>
        <v>0</v>
      </c>
    </row>
    <row r="40" spans="1:8" ht="37.5" customHeight="1" x14ac:dyDescent="0.25">
      <c r="A40" s="137" t="s">
        <v>323</v>
      </c>
      <c r="B40" s="127" t="s">
        <v>324</v>
      </c>
      <c r="C40" s="134"/>
      <c r="D40" s="134"/>
      <c r="E40" s="135" t="s">
        <v>205</v>
      </c>
      <c r="F40" s="70">
        <v>550</v>
      </c>
      <c r="G40" s="60">
        <v>0</v>
      </c>
      <c r="H40" s="60">
        <v>0</v>
      </c>
    </row>
    <row r="41" spans="1:8" ht="36.6" customHeight="1" x14ac:dyDescent="0.25">
      <c r="A41" s="134" t="s">
        <v>206</v>
      </c>
      <c r="B41" s="135" t="s">
        <v>205</v>
      </c>
      <c r="C41" s="154"/>
      <c r="D41" s="154"/>
      <c r="E41" s="136" t="s">
        <v>207</v>
      </c>
      <c r="F41" s="59">
        <f>F42</f>
        <v>32768.236000000004</v>
      </c>
      <c r="G41" s="59">
        <f t="shared" ref="G41:H41" si="18">G42</f>
        <v>16716.400000000001</v>
      </c>
      <c r="H41" s="59">
        <f t="shared" si="18"/>
        <v>15856.4</v>
      </c>
    </row>
    <row r="42" spans="1:8" ht="36.6" customHeight="1" x14ac:dyDescent="0.25">
      <c r="A42" s="154" t="s">
        <v>208</v>
      </c>
      <c r="B42" s="136" t="s">
        <v>207</v>
      </c>
      <c r="C42" s="137"/>
      <c r="D42" s="137"/>
      <c r="E42" s="141" t="s">
        <v>209</v>
      </c>
      <c r="F42" s="59">
        <f>F43+F46+F51</f>
        <v>32768.236000000004</v>
      </c>
      <c r="G42" s="59">
        <f>G43+G46+G51</f>
        <v>16716.400000000001</v>
      </c>
      <c r="H42" s="59">
        <f>H43+H46+H51</f>
        <v>15856.4</v>
      </c>
    </row>
    <row r="43" spans="1:8" ht="36.6" customHeight="1" x14ac:dyDescent="0.25">
      <c r="A43" s="137" t="s">
        <v>231</v>
      </c>
      <c r="B43" s="127" t="s">
        <v>209</v>
      </c>
      <c r="C43" s="137"/>
      <c r="D43" s="137"/>
      <c r="E43" s="127" t="s">
        <v>210</v>
      </c>
      <c r="F43" s="70">
        <f>F45</f>
        <v>13088.4</v>
      </c>
      <c r="G43" s="70">
        <f t="shared" ref="G43:H43" si="19">G45</f>
        <v>9844.1</v>
      </c>
      <c r="H43" s="70">
        <f t="shared" si="19"/>
        <v>8859.7000000000007</v>
      </c>
    </row>
    <row r="44" spans="1:8" ht="36.6" customHeight="1" x14ac:dyDescent="0.25">
      <c r="A44" s="157" t="s">
        <v>309</v>
      </c>
      <c r="B44" s="158" t="s">
        <v>210</v>
      </c>
      <c r="C44" s="137"/>
      <c r="D44" s="137"/>
      <c r="E44" s="127" t="s">
        <v>211</v>
      </c>
      <c r="F44" s="70">
        <f>F45</f>
        <v>13088.4</v>
      </c>
      <c r="G44" s="70">
        <f t="shared" ref="G44:H44" si="20">G45</f>
        <v>9844.1</v>
      </c>
      <c r="H44" s="70">
        <f t="shared" si="20"/>
        <v>8859.7000000000007</v>
      </c>
    </row>
    <row r="45" spans="1:8" ht="39.75" customHeight="1" x14ac:dyDescent="0.25">
      <c r="A45" s="74" t="s">
        <v>310</v>
      </c>
      <c r="B45" s="153" t="s">
        <v>311</v>
      </c>
      <c r="C45" s="137"/>
      <c r="D45" s="137"/>
      <c r="E45" s="127"/>
      <c r="F45" s="70">
        <v>13088.4</v>
      </c>
      <c r="G45" s="60">
        <v>9844.1</v>
      </c>
      <c r="H45" s="60">
        <v>8859.7000000000007</v>
      </c>
    </row>
    <row r="46" spans="1:8" ht="33" customHeight="1" x14ac:dyDescent="0.25">
      <c r="A46" s="74" t="s">
        <v>232</v>
      </c>
      <c r="B46" s="142" t="s">
        <v>212</v>
      </c>
      <c r="C46" s="137"/>
      <c r="D46" s="137"/>
      <c r="E46" s="127" t="s">
        <v>213</v>
      </c>
      <c r="F46" s="70">
        <f>F49+F47</f>
        <v>241.89999999999998</v>
      </c>
      <c r="G46" s="70">
        <f>G49+G47</f>
        <v>249.5</v>
      </c>
      <c r="H46" s="70">
        <f>H49+H47</f>
        <v>257.8</v>
      </c>
    </row>
    <row r="47" spans="1:8" ht="33" customHeight="1" x14ac:dyDescent="0.25">
      <c r="A47" s="64" t="s">
        <v>233</v>
      </c>
      <c r="B47" s="69" t="s">
        <v>312</v>
      </c>
      <c r="C47" s="137"/>
      <c r="D47" s="137"/>
      <c r="E47" s="127" t="s">
        <v>217</v>
      </c>
      <c r="F47" s="70">
        <v>0.2</v>
      </c>
      <c r="G47" s="60">
        <v>0.2</v>
      </c>
      <c r="H47" s="60">
        <v>0.2</v>
      </c>
    </row>
    <row r="48" spans="1:8" ht="38.25" customHeight="1" x14ac:dyDescent="0.25">
      <c r="A48" s="64" t="s">
        <v>234</v>
      </c>
      <c r="B48" s="69" t="s">
        <v>313</v>
      </c>
      <c r="C48" s="137"/>
      <c r="D48" s="137"/>
      <c r="E48" s="127" t="s">
        <v>218</v>
      </c>
      <c r="F48" s="70">
        <v>0.2</v>
      </c>
      <c r="G48" s="60">
        <v>0.2</v>
      </c>
      <c r="H48" s="60">
        <v>0.2</v>
      </c>
    </row>
    <row r="49" spans="1:10" ht="21" customHeight="1" x14ac:dyDescent="0.25">
      <c r="A49" s="64" t="s">
        <v>235</v>
      </c>
      <c r="B49" s="69" t="s">
        <v>214</v>
      </c>
      <c r="C49" s="137"/>
      <c r="D49" s="137"/>
      <c r="E49" s="127" t="s">
        <v>215</v>
      </c>
      <c r="F49" s="70">
        <f>F50</f>
        <v>241.7</v>
      </c>
      <c r="G49" s="70">
        <f t="shared" ref="G49" si="21">G50</f>
        <v>249.3</v>
      </c>
      <c r="H49" s="70">
        <f>H50</f>
        <v>257.60000000000002</v>
      </c>
    </row>
    <row r="50" spans="1:10" ht="37.15" customHeight="1" x14ac:dyDescent="0.25">
      <c r="A50" s="64" t="s">
        <v>236</v>
      </c>
      <c r="B50" s="69" t="s">
        <v>314</v>
      </c>
      <c r="C50" s="137"/>
      <c r="D50" s="137"/>
      <c r="E50" s="127" t="s">
        <v>216</v>
      </c>
      <c r="F50" s="70">
        <v>241.7</v>
      </c>
      <c r="G50" s="70">
        <v>249.3</v>
      </c>
      <c r="H50" s="70">
        <v>257.60000000000002</v>
      </c>
    </row>
    <row r="51" spans="1:10" ht="24" customHeight="1" x14ac:dyDescent="0.25">
      <c r="A51" s="64" t="s">
        <v>237</v>
      </c>
      <c r="B51" s="69" t="s">
        <v>219</v>
      </c>
      <c r="C51" s="137"/>
      <c r="D51" s="137"/>
      <c r="E51" s="127" t="s">
        <v>220</v>
      </c>
      <c r="F51" s="70">
        <f>F55+F53</f>
        <v>19437.936000000002</v>
      </c>
      <c r="G51" s="70">
        <f t="shared" ref="G51:H51" si="22">G55+G53</f>
        <v>6622.8</v>
      </c>
      <c r="H51" s="70">
        <f t="shared" si="22"/>
        <v>6738.9</v>
      </c>
    </row>
    <row r="52" spans="1:10" ht="66.75" customHeight="1" x14ac:dyDescent="0.25">
      <c r="A52" s="64" t="s">
        <v>238</v>
      </c>
      <c r="B52" s="13" t="s">
        <v>221</v>
      </c>
      <c r="C52" s="137"/>
      <c r="D52" s="137"/>
      <c r="E52" s="127" t="s">
        <v>222</v>
      </c>
      <c r="F52" s="70">
        <f>F53</f>
        <v>5120.536000000001</v>
      </c>
      <c r="G52" s="70">
        <f t="shared" ref="G52:H54" si="23">G53</f>
        <v>6622.8</v>
      </c>
      <c r="H52" s="70">
        <f t="shared" si="23"/>
        <v>6738.9</v>
      </c>
    </row>
    <row r="53" spans="1:10" ht="71.25" customHeight="1" x14ac:dyDescent="0.25">
      <c r="A53" s="64" t="s">
        <v>239</v>
      </c>
      <c r="B53" s="13" t="s">
        <v>223</v>
      </c>
      <c r="C53" s="137"/>
      <c r="D53" s="137"/>
      <c r="E53" s="127" t="s">
        <v>224</v>
      </c>
      <c r="F53" s="70">
        <f>5074.6+37.136+8.8</f>
        <v>5120.536000000001</v>
      </c>
      <c r="G53" s="70">
        <v>6622.8</v>
      </c>
      <c r="H53" s="70">
        <v>6738.9</v>
      </c>
    </row>
    <row r="54" spans="1:10" ht="24" customHeight="1" x14ac:dyDescent="0.2">
      <c r="A54" s="64" t="s">
        <v>269</v>
      </c>
      <c r="B54" s="13" t="s">
        <v>290</v>
      </c>
      <c r="C54" s="137"/>
      <c r="D54" s="137"/>
      <c r="E54" s="127" t="s">
        <v>222</v>
      </c>
      <c r="F54" s="101">
        <f>F55</f>
        <v>14317.4</v>
      </c>
      <c r="G54" s="101">
        <f t="shared" si="23"/>
        <v>0</v>
      </c>
      <c r="H54" s="101">
        <f t="shared" si="23"/>
        <v>0</v>
      </c>
    </row>
    <row r="55" spans="1:10" ht="39.75" customHeight="1" x14ac:dyDescent="0.25">
      <c r="A55" s="64" t="s">
        <v>270</v>
      </c>
      <c r="B55" s="13" t="s">
        <v>240</v>
      </c>
      <c r="C55" s="137"/>
      <c r="D55" s="137"/>
      <c r="E55" s="127" t="s">
        <v>224</v>
      </c>
      <c r="F55" s="70">
        <v>14317.4</v>
      </c>
      <c r="G55" s="70">
        <v>0</v>
      </c>
      <c r="H55" s="70">
        <v>0</v>
      </c>
    </row>
    <row r="56" spans="1:10" ht="27.75" customHeight="1" x14ac:dyDescent="0.25">
      <c r="A56" s="57"/>
      <c r="B56" s="58" t="s">
        <v>81</v>
      </c>
      <c r="C56" s="57"/>
      <c r="D56" s="57"/>
      <c r="E56" s="57"/>
      <c r="F56" s="59">
        <f>F10+F41</f>
        <v>42040.836000000003</v>
      </c>
      <c r="G56" s="59">
        <f t="shared" ref="G56:H56" si="24">G10+G41</f>
        <v>27657.100000000006</v>
      </c>
      <c r="H56" s="59">
        <f t="shared" si="24"/>
        <v>27256.400000000001</v>
      </c>
    </row>
    <row r="57" spans="1:10" ht="34.15" customHeight="1" x14ac:dyDescent="0.3">
      <c r="A57" s="84"/>
      <c r="B57" s="83"/>
      <c r="C57" s="75"/>
      <c r="D57" s="75"/>
      <c r="E57" s="75"/>
      <c r="F57" s="129"/>
      <c r="G57" s="84"/>
      <c r="H57" s="84"/>
      <c r="J57" s="113">
        <v>14951.400000000001</v>
      </c>
    </row>
    <row r="58" spans="1:10" ht="18.75" x14ac:dyDescent="0.2">
      <c r="A58" s="171" t="s">
        <v>138</v>
      </c>
      <c r="B58" s="171"/>
      <c r="C58" s="77"/>
      <c r="D58" s="77"/>
      <c r="E58" s="77"/>
      <c r="F58" s="77"/>
      <c r="G58" s="172" t="s">
        <v>268</v>
      </c>
      <c r="H58" s="172"/>
    </row>
    <row r="59" spans="1:10" ht="18.75" x14ac:dyDescent="0.3">
      <c r="B59" s="83"/>
      <c r="C59" s="75"/>
      <c r="D59" s="75"/>
      <c r="E59" s="75"/>
      <c r="F59" s="76"/>
    </row>
    <row r="60" spans="1:10" ht="18.75" x14ac:dyDescent="0.3">
      <c r="B60" s="83"/>
      <c r="C60" s="75"/>
      <c r="D60" s="75"/>
      <c r="E60" s="75"/>
      <c r="F60" s="76"/>
    </row>
    <row r="61" spans="1:10" ht="18.75" x14ac:dyDescent="0.3">
      <c r="B61" s="83"/>
      <c r="C61" s="75"/>
      <c r="D61" s="75"/>
      <c r="E61" s="75"/>
      <c r="F61" s="76"/>
    </row>
    <row r="62" spans="1:10" ht="18.75" x14ac:dyDescent="0.3">
      <c r="B62" s="78"/>
    </row>
    <row r="65" spans="2:6" x14ac:dyDescent="0.2">
      <c r="B65" s="84"/>
      <c r="F65" s="99"/>
    </row>
  </sheetData>
  <autoFilter ref="A9:L9"/>
  <mergeCells count="12">
    <mergeCell ref="A58:B58"/>
    <mergeCell ref="G58:H58"/>
    <mergeCell ref="E6:E7"/>
    <mergeCell ref="F6:F7"/>
    <mergeCell ref="G6:G7"/>
    <mergeCell ref="H6:H7"/>
    <mergeCell ref="F2:H2"/>
    <mergeCell ref="A3:H3"/>
    <mergeCell ref="A6:A7"/>
    <mergeCell ref="B6:B7"/>
    <mergeCell ref="C6:C7"/>
    <mergeCell ref="D6:D7"/>
  </mergeCells>
  <pageMargins left="0.70866141732283472" right="0.70866141732283472" top="0.74803149606299213" bottom="0.74803149606299213" header="0.31496062992125984" footer="0.31496062992125984"/>
  <pageSetup paperSize="9" scale="5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
  <sheetViews>
    <sheetView view="pageBreakPreview" zoomScale="66" zoomScaleNormal="100" zoomScaleSheetLayoutView="66" workbookViewId="0">
      <selection activeCell="B2" sqref="B2:E2"/>
    </sheetView>
  </sheetViews>
  <sheetFormatPr defaultColWidth="9.140625" defaultRowHeight="15.75" x14ac:dyDescent="0.25"/>
  <cols>
    <col min="1" max="1" width="28.42578125" style="14" customWidth="1"/>
    <col min="2" max="2" width="36" style="14" customWidth="1"/>
    <col min="3" max="3" width="19.85546875" style="14" customWidth="1"/>
    <col min="4" max="4" width="14.42578125" style="14" customWidth="1"/>
    <col min="5" max="5" width="13.7109375" style="14" customWidth="1"/>
    <col min="6" max="6" width="9.140625" style="14"/>
    <col min="7" max="7" width="29.28515625" style="14" customWidth="1"/>
    <col min="8" max="256" width="9.140625" style="14"/>
    <col min="257" max="257" width="3.42578125" style="14" customWidth="1"/>
    <col min="258" max="258" width="36" style="14" customWidth="1"/>
    <col min="259" max="259" width="55.7109375" style="14" customWidth="1"/>
    <col min="260" max="260" width="15.5703125" style="14" customWidth="1"/>
    <col min="261" max="261" width="9.28515625" style="14" customWidth="1"/>
    <col min="262" max="512" width="9.140625" style="14"/>
    <col min="513" max="513" width="3.42578125" style="14" customWidth="1"/>
    <col min="514" max="514" width="36" style="14" customWidth="1"/>
    <col min="515" max="515" width="55.7109375" style="14" customWidth="1"/>
    <col min="516" max="516" width="15.5703125" style="14" customWidth="1"/>
    <col min="517" max="517" width="9.28515625" style="14" customWidth="1"/>
    <col min="518" max="768" width="9.140625" style="14"/>
    <col min="769" max="769" width="3.42578125" style="14" customWidth="1"/>
    <col min="770" max="770" width="36" style="14" customWidth="1"/>
    <col min="771" max="771" width="55.7109375" style="14" customWidth="1"/>
    <col min="772" max="772" width="15.5703125" style="14" customWidth="1"/>
    <col min="773" max="773" width="9.28515625" style="14" customWidth="1"/>
    <col min="774" max="1024" width="9.140625" style="14"/>
    <col min="1025" max="1025" width="3.42578125" style="14" customWidth="1"/>
    <col min="1026" max="1026" width="36" style="14" customWidth="1"/>
    <col min="1027" max="1027" width="55.7109375" style="14" customWidth="1"/>
    <col min="1028" max="1028" width="15.5703125" style="14" customWidth="1"/>
    <col min="1029" max="1029" width="9.28515625" style="14" customWidth="1"/>
    <col min="1030" max="1280" width="9.140625" style="14"/>
    <col min="1281" max="1281" width="3.42578125" style="14" customWidth="1"/>
    <col min="1282" max="1282" width="36" style="14" customWidth="1"/>
    <col min="1283" max="1283" width="55.7109375" style="14" customWidth="1"/>
    <col min="1284" max="1284" width="15.5703125" style="14" customWidth="1"/>
    <col min="1285" max="1285" width="9.28515625" style="14" customWidth="1"/>
    <col min="1286" max="1536" width="9.140625" style="14"/>
    <col min="1537" max="1537" width="3.42578125" style="14" customWidth="1"/>
    <col min="1538" max="1538" width="36" style="14" customWidth="1"/>
    <col min="1539" max="1539" width="55.7109375" style="14" customWidth="1"/>
    <col min="1540" max="1540" width="15.5703125" style="14" customWidth="1"/>
    <col min="1541" max="1541" width="9.28515625" style="14" customWidth="1"/>
    <col min="1542" max="1792" width="9.140625" style="14"/>
    <col min="1793" max="1793" width="3.42578125" style="14" customWidth="1"/>
    <col min="1794" max="1794" width="36" style="14" customWidth="1"/>
    <col min="1795" max="1795" width="55.7109375" style="14" customWidth="1"/>
    <col min="1796" max="1796" width="15.5703125" style="14" customWidth="1"/>
    <col min="1797" max="1797" width="9.28515625" style="14" customWidth="1"/>
    <col min="1798" max="2048" width="9.140625" style="14"/>
    <col min="2049" max="2049" width="3.42578125" style="14" customWidth="1"/>
    <col min="2050" max="2050" width="36" style="14" customWidth="1"/>
    <col min="2051" max="2051" width="55.7109375" style="14" customWidth="1"/>
    <col min="2052" max="2052" width="15.5703125" style="14" customWidth="1"/>
    <col min="2053" max="2053" width="9.28515625" style="14" customWidth="1"/>
    <col min="2054" max="2304" width="9.140625" style="14"/>
    <col min="2305" max="2305" width="3.42578125" style="14" customWidth="1"/>
    <col min="2306" max="2306" width="36" style="14" customWidth="1"/>
    <col min="2307" max="2307" width="55.7109375" style="14" customWidth="1"/>
    <col min="2308" max="2308" width="15.5703125" style="14" customWidth="1"/>
    <col min="2309" max="2309" width="9.28515625" style="14" customWidth="1"/>
    <col min="2310" max="2560" width="9.140625" style="14"/>
    <col min="2561" max="2561" width="3.42578125" style="14" customWidth="1"/>
    <col min="2562" max="2562" width="36" style="14" customWidth="1"/>
    <col min="2563" max="2563" width="55.7109375" style="14" customWidth="1"/>
    <col min="2564" max="2564" width="15.5703125" style="14" customWidth="1"/>
    <col min="2565" max="2565" width="9.28515625" style="14" customWidth="1"/>
    <col min="2566" max="2816" width="9.140625" style="14"/>
    <col min="2817" max="2817" width="3.42578125" style="14" customWidth="1"/>
    <col min="2818" max="2818" width="36" style="14" customWidth="1"/>
    <col min="2819" max="2819" width="55.7109375" style="14" customWidth="1"/>
    <col min="2820" max="2820" width="15.5703125" style="14" customWidth="1"/>
    <col min="2821" max="2821" width="9.28515625" style="14" customWidth="1"/>
    <col min="2822" max="3072" width="9.140625" style="14"/>
    <col min="3073" max="3073" width="3.42578125" style="14" customWidth="1"/>
    <col min="3074" max="3074" width="36" style="14" customWidth="1"/>
    <col min="3075" max="3075" width="55.7109375" style="14" customWidth="1"/>
    <col min="3076" max="3076" width="15.5703125" style="14" customWidth="1"/>
    <col min="3077" max="3077" width="9.28515625" style="14" customWidth="1"/>
    <col min="3078" max="3328" width="9.140625" style="14"/>
    <col min="3329" max="3329" width="3.42578125" style="14" customWidth="1"/>
    <col min="3330" max="3330" width="36" style="14" customWidth="1"/>
    <col min="3331" max="3331" width="55.7109375" style="14" customWidth="1"/>
    <col min="3332" max="3332" width="15.5703125" style="14" customWidth="1"/>
    <col min="3333" max="3333" width="9.28515625" style="14" customWidth="1"/>
    <col min="3334" max="3584" width="9.140625" style="14"/>
    <col min="3585" max="3585" width="3.42578125" style="14" customWidth="1"/>
    <col min="3586" max="3586" width="36" style="14" customWidth="1"/>
    <col min="3587" max="3587" width="55.7109375" style="14" customWidth="1"/>
    <col min="3588" max="3588" width="15.5703125" style="14" customWidth="1"/>
    <col min="3589" max="3589" width="9.28515625" style="14" customWidth="1"/>
    <col min="3590" max="3840" width="9.140625" style="14"/>
    <col min="3841" max="3841" width="3.42578125" style="14" customWidth="1"/>
    <col min="3842" max="3842" width="36" style="14" customWidth="1"/>
    <col min="3843" max="3843" width="55.7109375" style="14" customWidth="1"/>
    <col min="3844" max="3844" width="15.5703125" style="14" customWidth="1"/>
    <col min="3845" max="3845" width="9.28515625" style="14" customWidth="1"/>
    <col min="3846" max="4096" width="9.140625" style="14"/>
    <col min="4097" max="4097" width="3.42578125" style="14" customWidth="1"/>
    <col min="4098" max="4098" width="36" style="14" customWidth="1"/>
    <col min="4099" max="4099" width="55.7109375" style="14" customWidth="1"/>
    <col min="4100" max="4100" width="15.5703125" style="14" customWidth="1"/>
    <col min="4101" max="4101" width="9.28515625" style="14" customWidth="1"/>
    <col min="4102" max="4352" width="9.140625" style="14"/>
    <col min="4353" max="4353" width="3.42578125" style="14" customWidth="1"/>
    <col min="4354" max="4354" width="36" style="14" customWidth="1"/>
    <col min="4355" max="4355" width="55.7109375" style="14" customWidth="1"/>
    <col min="4356" max="4356" width="15.5703125" style="14" customWidth="1"/>
    <col min="4357" max="4357" width="9.28515625" style="14" customWidth="1"/>
    <col min="4358" max="4608" width="9.140625" style="14"/>
    <col min="4609" max="4609" width="3.42578125" style="14" customWidth="1"/>
    <col min="4610" max="4610" width="36" style="14" customWidth="1"/>
    <col min="4611" max="4611" width="55.7109375" style="14" customWidth="1"/>
    <col min="4612" max="4612" width="15.5703125" style="14" customWidth="1"/>
    <col min="4613" max="4613" width="9.28515625" style="14" customWidth="1"/>
    <col min="4614" max="4864" width="9.140625" style="14"/>
    <col min="4865" max="4865" width="3.42578125" style="14" customWidth="1"/>
    <col min="4866" max="4866" width="36" style="14" customWidth="1"/>
    <col min="4867" max="4867" width="55.7109375" style="14" customWidth="1"/>
    <col min="4868" max="4868" width="15.5703125" style="14" customWidth="1"/>
    <col min="4869" max="4869" width="9.28515625" style="14" customWidth="1"/>
    <col min="4870" max="5120" width="9.140625" style="14"/>
    <col min="5121" max="5121" width="3.42578125" style="14" customWidth="1"/>
    <col min="5122" max="5122" width="36" style="14" customWidth="1"/>
    <col min="5123" max="5123" width="55.7109375" style="14" customWidth="1"/>
    <col min="5124" max="5124" width="15.5703125" style="14" customWidth="1"/>
    <col min="5125" max="5125" width="9.28515625" style="14" customWidth="1"/>
    <col min="5126" max="5376" width="9.140625" style="14"/>
    <col min="5377" max="5377" width="3.42578125" style="14" customWidth="1"/>
    <col min="5378" max="5378" width="36" style="14" customWidth="1"/>
    <col min="5379" max="5379" width="55.7109375" style="14" customWidth="1"/>
    <col min="5380" max="5380" width="15.5703125" style="14" customWidth="1"/>
    <col min="5381" max="5381" width="9.28515625" style="14" customWidth="1"/>
    <col min="5382" max="5632" width="9.140625" style="14"/>
    <col min="5633" max="5633" width="3.42578125" style="14" customWidth="1"/>
    <col min="5634" max="5634" width="36" style="14" customWidth="1"/>
    <col min="5635" max="5635" width="55.7109375" style="14" customWidth="1"/>
    <col min="5636" max="5636" width="15.5703125" style="14" customWidth="1"/>
    <col min="5637" max="5637" width="9.28515625" style="14" customWidth="1"/>
    <col min="5638" max="5888" width="9.140625" style="14"/>
    <col min="5889" max="5889" width="3.42578125" style="14" customWidth="1"/>
    <col min="5890" max="5890" width="36" style="14" customWidth="1"/>
    <col min="5891" max="5891" width="55.7109375" style="14" customWidth="1"/>
    <col min="5892" max="5892" width="15.5703125" style="14" customWidth="1"/>
    <col min="5893" max="5893" width="9.28515625" style="14" customWidth="1"/>
    <col min="5894" max="6144" width="9.140625" style="14"/>
    <col min="6145" max="6145" width="3.42578125" style="14" customWidth="1"/>
    <col min="6146" max="6146" width="36" style="14" customWidth="1"/>
    <col min="6147" max="6147" width="55.7109375" style="14" customWidth="1"/>
    <col min="6148" max="6148" width="15.5703125" style="14" customWidth="1"/>
    <col min="6149" max="6149" width="9.28515625" style="14" customWidth="1"/>
    <col min="6150" max="6400" width="9.140625" style="14"/>
    <col min="6401" max="6401" width="3.42578125" style="14" customWidth="1"/>
    <col min="6402" max="6402" width="36" style="14" customWidth="1"/>
    <col min="6403" max="6403" width="55.7109375" style="14" customWidth="1"/>
    <col min="6404" max="6404" width="15.5703125" style="14" customWidth="1"/>
    <col min="6405" max="6405" width="9.28515625" style="14" customWidth="1"/>
    <col min="6406" max="6656" width="9.140625" style="14"/>
    <col min="6657" max="6657" width="3.42578125" style="14" customWidth="1"/>
    <col min="6658" max="6658" width="36" style="14" customWidth="1"/>
    <col min="6659" max="6659" width="55.7109375" style="14" customWidth="1"/>
    <col min="6660" max="6660" width="15.5703125" style="14" customWidth="1"/>
    <col min="6661" max="6661" width="9.28515625" style="14" customWidth="1"/>
    <col min="6662" max="6912" width="9.140625" style="14"/>
    <col min="6913" max="6913" width="3.42578125" style="14" customWidth="1"/>
    <col min="6914" max="6914" width="36" style="14" customWidth="1"/>
    <col min="6915" max="6915" width="55.7109375" style="14" customWidth="1"/>
    <col min="6916" max="6916" width="15.5703125" style="14" customWidth="1"/>
    <col min="6917" max="6917" width="9.28515625" style="14" customWidth="1"/>
    <col min="6918" max="7168" width="9.140625" style="14"/>
    <col min="7169" max="7169" width="3.42578125" style="14" customWidth="1"/>
    <col min="7170" max="7170" width="36" style="14" customWidth="1"/>
    <col min="7171" max="7171" width="55.7109375" style="14" customWidth="1"/>
    <col min="7172" max="7172" width="15.5703125" style="14" customWidth="1"/>
    <col min="7173" max="7173" width="9.28515625" style="14" customWidth="1"/>
    <col min="7174" max="7424" width="9.140625" style="14"/>
    <col min="7425" max="7425" width="3.42578125" style="14" customWidth="1"/>
    <col min="7426" max="7426" width="36" style="14" customWidth="1"/>
    <col min="7427" max="7427" width="55.7109375" style="14" customWidth="1"/>
    <col min="7428" max="7428" width="15.5703125" style="14" customWidth="1"/>
    <col min="7429" max="7429" width="9.28515625" style="14" customWidth="1"/>
    <col min="7430" max="7680" width="9.140625" style="14"/>
    <col min="7681" max="7681" width="3.42578125" style="14" customWidth="1"/>
    <col min="7682" max="7682" width="36" style="14" customWidth="1"/>
    <col min="7683" max="7683" width="55.7109375" style="14" customWidth="1"/>
    <col min="7684" max="7684" width="15.5703125" style="14" customWidth="1"/>
    <col min="7685" max="7685" width="9.28515625" style="14" customWidth="1"/>
    <col min="7686" max="7936" width="9.140625" style="14"/>
    <col min="7937" max="7937" width="3.42578125" style="14" customWidth="1"/>
    <col min="7938" max="7938" width="36" style="14" customWidth="1"/>
    <col min="7939" max="7939" width="55.7109375" style="14" customWidth="1"/>
    <col min="7940" max="7940" width="15.5703125" style="14" customWidth="1"/>
    <col min="7941" max="7941" width="9.28515625" style="14" customWidth="1"/>
    <col min="7942" max="8192" width="9.140625" style="14"/>
    <col min="8193" max="8193" width="3.42578125" style="14" customWidth="1"/>
    <col min="8194" max="8194" width="36" style="14" customWidth="1"/>
    <col min="8195" max="8195" width="55.7109375" style="14" customWidth="1"/>
    <col min="8196" max="8196" width="15.5703125" style="14" customWidth="1"/>
    <col min="8197" max="8197" width="9.28515625" style="14" customWidth="1"/>
    <col min="8198" max="8448" width="9.140625" style="14"/>
    <col min="8449" max="8449" width="3.42578125" style="14" customWidth="1"/>
    <col min="8450" max="8450" width="36" style="14" customWidth="1"/>
    <col min="8451" max="8451" width="55.7109375" style="14" customWidth="1"/>
    <col min="8452" max="8452" width="15.5703125" style="14" customWidth="1"/>
    <col min="8453" max="8453" width="9.28515625" style="14" customWidth="1"/>
    <col min="8454" max="8704" width="9.140625" style="14"/>
    <col min="8705" max="8705" width="3.42578125" style="14" customWidth="1"/>
    <col min="8706" max="8706" width="36" style="14" customWidth="1"/>
    <col min="8707" max="8707" width="55.7109375" style="14" customWidth="1"/>
    <col min="8708" max="8708" width="15.5703125" style="14" customWidth="1"/>
    <col min="8709" max="8709" width="9.28515625" style="14" customWidth="1"/>
    <col min="8710" max="8960" width="9.140625" style="14"/>
    <col min="8961" max="8961" width="3.42578125" style="14" customWidth="1"/>
    <col min="8962" max="8962" width="36" style="14" customWidth="1"/>
    <col min="8963" max="8963" width="55.7109375" style="14" customWidth="1"/>
    <col min="8964" max="8964" width="15.5703125" style="14" customWidth="1"/>
    <col min="8965" max="8965" width="9.28515625" style="14" customWidth="1"/>
    <col min="8966" max="9216" width="9.140625" style="14"/>
    <col min="9217" max="9217" width="3.42578125" style="14" customWidth="1"/>
    <col min="9218" max="9218" width="36" style="14" customWidth="1"/>
    <col min="9219" max="9219" width="55.7109375" style="14" customWidth="1"/>
    <col min="9220" max="9220" width="15.5703125" style="14" customWidth="1"/>
    <col min="9221" max="9221" width="9.28515625" style="14" customWidth="1"/>
    <col min="9222" max="9472" width="9.140625" style="14"/>
    <col min="9473" max="9473" width="3.42578125" style="14" customWidth="1"/>
    <col min="9474" max="9474" width="36" style="14" customWidth="1"/>
    <col min="9475" max="9475" width="55.7109375" style="14" customWidth="1"/>
    <col min="9476" max="9476" width="15.5703125" style="14" customWidth="1"/>
    <col min="9477" max="9477" width="9.28515625" style="14" customWidth="1"/>
    <col min="9478" max="9728" width="9.140625" style="14"/>
    <col min="9729" max="9729" width="3.42578125" style="14" customWidth="1"/>
    <col min="9730" max="9730" width="36" style="14" customWidth="1"/>
    <col min="9731" max="9731" width="55.7109375" style="14" customWidth="1"/>
    <col min="9732" max="9732" width="15.5703125" style="14" customWidth="1"/>
    <col min="9733" max="9733" width="9.28515625" style="14" customWidth="1"/>
    <col min="9734" max="9984" width="9.140625" style="14"/>
    <col min="9985" max="9985" width="3.42578125" style="14" customWidth="1"/>
    <col min="9986" max="9986" width="36" style="14" customWidth="1"/>
    <col min="9987" max="9987" width="55.7109375" style="14" customWidth="1"/>
    <col min="9988" max="9988" width="15.5703125" style="14" customWidth="1"/>
    <col min="9989" max="9989" width="9.28515625" style="14" customWidth="1"/>
    <col min="9990" max="10240" width="9.140625" style="14"/>
    <col min="10241" max="10241" width="3.42578125" style="14" customWidth="1"/>
    <col min="10242" max="10242" width="36" style="14" customWidth="1"/>
    <col min="10243" max="10243" width="55.7109375" style="14" customWidth="1"/>
    <col min="10244" max="10244" width="15.5703125" style="14" customWidth="1"/>
    <col min="10245" max="10245" width="9.28515625" style="14" customWidth="1"/>
    <col min="10246" max="10496" width="9.140625" style="14"/>
    <col min="10497" max="10497" width="3.42578125" style="14" customWidth="1"/>
    <col min="10498" max="10498" width="36" style="14" customWidth="1"/>
    <col min="10499" max="10499" width="55.7109375" style="14" customWidth="1"/>
    <col min="10500" max="10500" width="15.5703125" style="14" customWidth="1"/>
    <col min="10501" max="10501" width="9.28515625" style="14" customWidth="1"/>
    <col min="10502" max="10752" width="9.140625" style="14"/>
    <col min="10753" max="10753" width="3.42578125" style="14" customWidth="1"/>
    <col min="10754" max="10754" width="36" style="14" customWidth="1"/>
    <col min="10755" max="10755" width="55.7109375" style="14" customWidth="1"/>
    <col min="10756" max="10756" width="15.5703125" style="14" customWidth="1"/>
    <col min="10757" max="10757" width="9.28515625" style="14" customWidth="1"/>
    <col min="10758" max="11008" width="9.140625" style="14"/>
    <col min="11009" max="11009" width="3.42578125" style="14" customWidth="1"/>
    <col min="11010" max="11010" width="36" style="14" customWidth="1"/>
    <col min="11011" max="11011" width="55.7109375" style="14" customWidth="1"/>
    <col min="11012" max="11012" width="15.5703125" style="14" customWidth="1"/>
    <col min="11013" max="11013" width="9.28515625" style="14" customWidth="1"/>
    <col min="11014" max="11264" width="9.140625" style="14"/>
    <col min="11265" max="11265" width="3.42578125" style="14" customWidth="1"/>
    <col min="11266" max="11266" width="36" style="14" customWidth="1"/>
    <col min="11267" max="11267" width="55.7109375" style="14" customWidth="1"/>
    <col min="11268" max="11268" width="15.5703125" style="14" customWidth="1"/>
    <col min="11269" max="11269" width="9.28515625" style="14" customWidth="1"/>
    <col min="11270" max="11520" width="9.140625" style="14"/>
    <col min="11521" max="11521" width="3.42578125" style="14" customWidth="1"/>
    <col min="11522" max="11522" width="36" style="14" customWidth="1"/>
    <col min="11523" max="11523" width="55.7109375" style="14" customWidth="1"/>
    <col min="11524" max="11524" width="15.5703125" style="14" customWidth="1"/>
    <col min="11525" max="11525" width="9.28515625" style="14" customWidth="1"/>
    <col min="11526" max="11776" width="9.140625" style="14"/>
    <col min="11777" max="11777" width="3.42578125" style="14" customWidth="1"/>
    <col min="11778" max="11778" width="36" style="14" customWidth="1"/>
    <col min="11779" max="11779" width="55.7109375" style="14" customWidth="1"/>
    <col min="11780" max="11780" width="15.5703125" style="14" customWidth="1"/>
    <col min="11781" max="11781" width="9.28515625" style="14" customWidth="1"/>
    <col min="11782" max="12032" width="9.140625" style="14"/>
    <col min="12033" max="12033" width="3.42578125" style="14" customWidth="1"/>
    <col min="12034" max="12034" width="36" style="14" customWidth="1"/>
    <col min="12035" max="12035" width="55.7109375" style="14" customWidth="1"/>
    <col min="12036" max="12036" width="15.5703125" style="14" customWidth="1"/>
    <col min="12037" max="12037" width="9.28515625" style="14" customWidth="1"/>
    <col min="12038" max="12288" width="9.140625" style="14"/>
    <col min="12289" max="12289" width="3.42578125" style="14" customWidth="1"/>
    <col min="12290" max="12290" width="36" style="14" customWidth="1"/>
    <col min="12291" max="12291" width="55.7109375" style="14" customWidth="1"/>
    <col min="12292" max="12292" width="15.5703125" style="14" customWidth="1"/>
    <col min="12293" max="12293" width="9.28515625" style="14" customWidth="1"/>
    <col min="12294" max="12544" width="9.140625" style="14"/>
    <col min="12545" max="12545" width="3.42578125" style="14" customWidth="1"/>
    <col min="12546" max="12546" width="36" style="14" customWidth="1"/>
    <col min="12547" max="12547" width="55.7109375" style="14" customWidth="1"/>
    <col min="12548" max="12548" width="15.5703125" style="14" customWidth="1"/>
    <col min="12549" max="12549" width="9.28515625" style="14" customWidth="1"/>
    <col min="12550" max="12800" width="9.140625" style="14"/>
    <col min="12801" max="12801" width="3.42578125" style="14" customWidth="1"/>
    <col min="12802" max="12802" width="36" style="14" customWidth="1"/>
    <col min="12803" max="12803" width="55.7109375" style="14" customWidth="1"/>
    <col min="12804" max="12804" width="15.5703125" style="14" customWidth="1"/>
    <col min="12805" max="12805" width="9.28515625" style="14" customWidth="1"/>
    <col min="12806" max="13056" width="9.140625" style="14"/>
    <col min="13057" max="13057" width="3.42578125" style="14" customWidth="1"/>
    <col min="13058" max="13058" width="36" style="14" customWidth="1"/>
    <col min="13059" max="13059" width="55.7109375" style="14" customWidth="1"/>
    <col min="13060" max="13060" width="15.5703125" style="14" customWidth="1"/>
    <col min="13061" max="13061" width="9.28515625" style="14" customWidth="1"/>
    <col min="13062" max="13312" width="9.140625" style="14"/>
    <col min="13313" max="13313" width="3.42578125" style="14" customWidth="1"/>
    <col min="13314" max="13314" width="36" style="14" customWidth="1"/>
    <col min="13315" max="13315" width="55.7109375" style="14" customWidth="1"/>
    <col min="13316" max="13316" width="15.5703125" style="14" customWidth="1"/>
    <col min="13317" max="13317" width="9.28515625" style="14" customWidth="1"/>
    <col min="13318" max="13568" width="9.140625" style="14"/>
    <col min="13569" max="13569" width="3.42578125" style="14" customWidth="1"/>
    <col min="13570" max="13570" width="36" style="14" customWidth="1"/>
    <col min="13571" max="13571" width="55.7109375" style="14" customWidth="1"/>
    <col min="13572" max="13572" width="15.5703125" style="14" customWidth="1"/>
    <col min="13573" max="13573" width="9.28515625" style="14" customWidth="1"/>
    <col min="13574" max="13824" width="9.140625" style="14"/>
    <col min="13825" max="13825" width="3.42578125" style="14" customWidth="1"/>
    <col min="13826" max="13826" width="36" style="14" customWidth="1"/>
    <col min="13827" max="13827" width="55.7109375" style="14" customWidth="1"/>
    <col min="13828" max="13828" width="15.5703125" style="14" customWidth="1"/>
    <col min="13829" max="13829" width="9.28515625" style="14" customWidth="1"/>
    <col min="13830" max="14080" width="9.140625" style="14"/>
    <col min="14081" max="14081" width="3.42578125" style="14" customWidth="1"/>
    <col min="14082" max="14082" width="36" style="14" customWidth="1"/>
    <col min="14083" max="14083" width="55.7109375" style="14" customWidth="1"/>
    <col min="14084" max="14084" width="15.5703125" style="14" customWidth="1"/>
    <col min="14085" max="14085" width="9.28515625" style="14" customWidth="1"/>
    <col min="14086" max="14336" width="9.140625" style="14"/>
    <col min="14337" max="14337" width="3.42578125" style="14" customWidth="1"/>
    <col min="14338" max="14338" width="36" style="14" customWidth="1"/>
    <col min="14339" max="14339" width="55.7109375" style="14" customWidth="1"/>
    <col min="14340" max="14340" width="15.5703125" style="14" customWidth="1"/>
    <col min="14341" max="14341" width="9.28515625" style="14" customWidth="1"/>
    <col min="14342" max="14592" width="9.140625" style="14"/>
    <col min="14593" max="14593" width="3.42578125" style="14" customWidth="1"/>
    <col min="14594" max="14594" width="36" style="14" customWidth="1"/>
    <col min="14595" max="14595" width="55.7109375" style="14" customWidth="1"/>
    <col min="14596" max="14596" width="15.5703125" style="14" customWidth="1"/>
    <col min="14597" max="14597" width="9.28515625" style="14" customWidth="1"/>
    <col min="14598" max="14848" width="9.140625" style="14"/>
    <col min="14849" max="14849" width="3.42578125" style="14" customWidth="1"/>
    <col min="14850" max="14850" width="36" style="14" customWidth="1"/>
    <col min="14851" max="14851" width="55.7109375" style="14" customWidth="1"/>
    <col min="14852" max="14852" width="15.5703125" style="14" customWidth="1"/>
    <col min="14853" max="14853" width="9.28515625" style="14" customWidth="1"/>
    <col min="14854" max="15104" width="9.140625" style="14"/>
    <col min="15105" max="15105" width="3.42578125" style="14" customWidth="1"/>
    <col min="15106" max="15106" width="36" style="14" customWidth="1"/>
    <col min="15107" max="15107" width="55.7109375" style="14" customWidth="1"/>
    <col min="15108" max="15108" width="15.5703125" style="14" customWidth="1"/>
    <col min="15109" max="15109" width="9.28515625" style="14" customWidth="1"/>
    <col min="15110" max="15360" width="9.140625" style="14"/>
    <col min="15361" max="15361" width="3.42578125" style="14" customWidth="1"/>
    <col min="15362" max="15362" width="36" style="14" customWidth="1"/>
    <col min="15363" max="15363" width="55.7109375" style="14" customWidth="1"/>
    <col min="15364" max="15364" width="15.5703125" style="14" customWidth="1"/>
    <col min="15365" max="15365" width="9.28515625" style="14" customWidth="1"/>
    <col min="15366" max="15616" width="9.140625" style="14"/>
    <col min="15617" max="15617" width="3.42578125" style="14" customWidth="1"/>
    <col min="15618" max="15618" width="36" style="14" customWidth="1"/>
    <col min="15619" max="15619" width="55.7109375" style="14" customWidth="1"/>
    <col min="15620" max="15620" width="15.5703125" style="14" customWidth="1"/>
    <col min="15621" max="15621" width="9.28515625" style="14" customWidth="1"/>
    <col min="15622" max="15872" width="9.140625" style="14"/>
    <col min="15873" max="15873" width="3.42578125" style="14" customWidth="1"/>
    <col min="15874" max="15874" width="36" style="14" customWidth="1"/>
    <col min="15875" max="15875" width="55.7109375" style="14" customWidth="1"/>
    <col min="15876" max="15876" width="15.5703125" style="14" customWidth="1"/>
    <col min="15877" max="15877" width="9.28515625" style="14" customWidth="1"/>
    <col min="15878" max="16128" width="9.140625" style="14"/>
    <col min="16129" max="16129" width="3.42578125" style="14" customWidth="1"/>
    <col min="16130" max="16130" width="36" style="14" customWidth="1"/>
    <col min="16131" max="16131" width="55.7109375" style="14" customWidth="1"/>
    <col min="16132" max="16132" width="15.5703125" style="14" customWidth="1"/>
    <col min="16133" max="16133" width="9.28515625" style="14" customWidth="1"/>
    <col min="16134" max="16384" width="9.140625" style="14"/>
  </cols>
  <sheetData>
    <row r="1" spans="1:7" x14ac:dyDescent="0.25">
      <c r="B1" s="179" t="s">
        <v>225</v>
      </c>
      <c r="C1" s="179"/>
      <c r="D1" s="179"/>
      <c r="E1" s="179"/>
    </row>
    <row r="2" spans="1:7" ht="84.6" customHeight="1" x14ac:dyDescent="0.25">
      <c r="B2" s="178" t="s">
        <v>339</v>
      </c>
      <c r="C2" s="178"/>
      <c r="D2" s="178"/>
      <c r="E2" s="178"/>
    </row>
    <row r="3" spans="1:7" x14ac:dyDescent="0.25">
      <c r="B3" s="15"/>
      <c r="C3" s="15"/>
      <c r="D3" s="15"/>
    </row>
    <row r="4" spans="1:7" ht="73.900000000000006" customHeight="1" x14ac:dyDescent="0.3">
      <c r="A4" s="180" t="s">
        <v>300</v>
      </c>
      <c r="B4" s="180"/>
      <c r="C4" s="180"/>
      <c r="D4" s="180"/>
      <c r="E4" s="180"/>
    </row>
    <row r="5" spans="1:7" x14ac:dyDescent="0.25">
      <c r="A5" s="17"/>
      <c r="B5" s="17"/>
      <c r="C5" s="16"/>
      <c r="D5" s="17"/>
      <c r="E5" s="14" t="s">
        <v>113</v>
      </c>
    </row>
    <row r="6" spans="1:7" ht="15.6" customHeight="1" x14ac:dyDescent="0.25">
      <c r="A6" s="181" t="s">
        <v>112</v>
      </c>
      <c r="B6" s="181" t="s">
        <v>114</v>
      </c>
      <c r="C6" s="181" t="s">
        <v>275</v>
      </c>
      <c r="D6" s="181" t="s">
        <v>289</v>
      </c>
      <c r="E6" s="181" t="s">
        <v>297</v>
      </c>
    </row>
    <row r="7" spans="1:7" x14ac:dyDescent="0.25">
      <c r="A7" s="181"/>
      <c r="B7" s="181"/>
      <c r="C7" s="181"/>
      <c r="D7" s="181"/>
      <c r="E7" s="181"/>
    </row>
    <row r="8" spans="1:7" x14ac:dyDescent="0.25">
      <c r="A8" s="18">
        <v>1</v>
      </c>
      <c r="B8" s="18">
        <v>2</v>
      </c>
      <c r="C8" s="18">
        <v>3</v>
      </c>
      <c r="D8" s="18">
        <v>4</v>
      </c>
      <c r="E8" s="18">
        <v>5</v>
      </c>
    </row>
    <row r="9" spans="1:7" ht="60" customHeight="1" x14ac:dyDescent="0.25">
      <c r="A9" s="19" t="s">
        <v>115</v>
      </c>
      <c r="B9" s="19" t="s">
        <v>116</v>
      </c>
      <c r="C9" s="20">
        <f>C10</f>
        <v>1250.9912999999985</v>
      </c>
      <c r="D9" s="20">
        <f>D10</f>
        <v>4.0000000044528861E-3</v>
      </c>
      <c r="E9" s="20">
        <f>E10</f>
        <v>-4.1000000000814905E-2</v>
      </c>
      <c r="G9" s="109">
        <f>C9-1250.941</f>
        <v>5.0299999998514977E-2</v>
      </c>
    </row>
    <row r="10" spans="1:7" ht="43.15" customHeight="1" x14ac:dyDescent="0.25">
      <c r="A10" s="13" t="s">
        <v>117</v>
      </c>
      <c r="B10" s="13" t="s">
        <v>118</v>
      </c>
      <c r="C10" s="20">
        <f>-C11+C18+0.05</f>
        <v>1250.9912999999985</v>
      </c>
      <c r="D10" s="20">
        <f>D11-D18</f>
        <v>4.0000000044528861E-3</v>
      </c>
      <c r="E10" s="20">
        <f>-(E11-E18+0.037)</f>
        <v>-4.1000000000814905E-2</v>
      </c>
      <c r="G10" s="109"/>
    </row>
    <row r="11" spans="1:7" ht="42" customHeight="1" x14ac:dyDescent="0.25">
      <c r="A11" s="13" t="s">
        <v>119</v>
      </c>
      <c r="B11" s="13" t="s">
        <v>120</v>
      </c>
      <c r="C11" s="20">
        <f>C14</f>
        <v>42040.836000000003</v>
      </c>
      <c r="D11" s="21">
        <f>D14</f>
        <v>27657.100000000006</v>
      </c>
      <c r="E11" s="21">
        <f>E14</f>
        <v>27256.400000000001</v>
      </c>
      <c r="G11" s="109"/>
    </row>
    <row r="12" spans="1:7" ht="41.45" customHeight="1" x14ac:dyDescent="0.25">
      <c r="A12" s="13" t="s">
        <v>121</v>
      </c>
      <c r="B12" s="13" t="s">
        <v>122</v>
      </c>
      <c r="C12" s="20">
        <f>C14</f>
        <v>42040.836000000003</v>
      </c>
      <c r="D12" s="21">
        <f>D14</f>
        <v>27657.100000000006</v>
      </c>
      <c r="E12" s="21">
        <f>E14</f>
        <v>27256.400000000001</v>
      </c>
    </row>
    <row r="13" spans="1:7" ht="45.6" customHeight="1" x14ac:dyDescent="0.25">
      <c r="A13" s="13" t="s">
        <v>123</v>
      </c>
      <c r="B13" s="13" t="s">
        <v>124</v>
      </c>
      <c r="C13" s="20">
        <f>C14</f>
        <v>42040.836000000003</v>
      </c>
      <c r="D13" s="21">
        <f>D14</f>
        <v>27657.100000000006</v>
      </c>
      <c r="E13" s="21">
        <f>E14</f>
        <v>27256.400000000001</v>
      </c>
    </row>
    <row r="14" spans="1:7" ht="44.45" customHeight="1" x14ac:dyDescent="0.25">
      <c r="A14" s="13" t="s">
        <v>125</v>
      </c>
      <c r="B14" s="13" t="s">
        <v>126</v>
      </c>
      <c r="C14" s="20">
        <f>'прил 1 '!F56</f>
        <v>42040.836000000003</v>
      </c>
      <c r="D14" s="21">
        <f>'прил 1 '!G56</f>
        <v>27657.100000000006</v>
      </c>
      <c r="E14" s="21">
        <f>'прил 1 '!H56</f>
        <v>27256.400000000001</v>
      </c>
    </row>
    <row r="15" spans="1:7" ht="36.6" customHeight="1" x14ac:dyDescent="0.25">
      <c r="A15" s="13" t="s">
        <v>127</v>
      </c>
      <c r="B15" s="13" t="s">
        <v>128</v>
      </c>
      <c r="C15" s="20">
        <f>C18</f>
        <v>43291.777300000002</v>
      </c>
      <c r="D15" s="21">
        <f>D18</f>
        <v>27657.096000000001</v>
      </c>
      <c r="E15" s="21">
        <f>E18</f>
        <v>27256.396000000001</v>
      </c>
    </row>
    <row r="16" spans="1:7" ht="42.6" customHeight="1" x14ac:dyDescent="0.25">
      <c r="A16" s="13" t="s">
        <v>129</v>
      </c>
      <c r="B16" s="13" t="s">
        <v>130</v>
      </c>
      <c r="C16" s="20">
        <f>C18</f>
        <v>43291.777300000002</v>
      </c>
      <c r="D16" s="21">
        <f>D18</f>
        <v>27657.096000000001</v>
      </c>
      <c r="E16" s="21">
        <f>E18</f>
        <v>27256.396000000001</v>
      </c>
      <c r="G16" s="110"/>
    </row>
    <row r="17" spans="1:5" ht="42" customHeight="1" x14ac:dyDescent="0.25">
      <c r="A17" s="13" t="s">
        <v>131</v>
      </c>
      <c r="B17" s="13" t="s">
        <v>132</v>
      </c>
      <c r="C17" s="20">
        <f>C18</f>
        <v>43291.777300000002</v>
      </c>
      <c r="D17" s="21">
        <f>D18</f>
        <v>27657.096000000001</v>
      </c>
      <c r="E17" s="21">
        <f>E18</f>
        <v>27256.396000000001</v>
      </c>
    </row>
    <row r="18" spans="1:5" ht="44.45" customHeight="1" x14ac:dyDescent="0.25">
      <c r="A18" s="13" t="s">
        <v>133</v>
      </c>
      <c r="B18" s="13" t="s">
        <v>134</v>
      </c>
      <c r="C18" s="20">
        <f>'приложение 3'!F8</f>
        <v>43291.777300000002</v>
      </c>
      <c r="D18" s="21">
        <f>'приложение 3'!G8</f>
        <v>27657.096000000001</v>
      </c>
      <c r="E18" s="21">
        <f>'приложение 3'!H8</f>
        <v>27256.396000000001</v>
      </c>
    </row>
    <row r="19" spans="1:5" ht="15.6" customHeight="1" x14ac:dyDescent="0.25">
      <c r="A19" s="16"/>
      <c r="C19" s="182"/>
      <c r="D19" s="182"/>
    </row>
    <row r="20" spans="1:5" ht="40.9" customHeight="1" x14ac:dyDescent="0.25">
      <c r="A20" s="52" t="s">
        <v>138</v>
      </c>
      <c r="D20" s="177" t="s">
        <v>268</v>
      </c>
      <c r="E20" s="177"/>
    </row>
  </sheetData>
  <mergeCells count="10">
    <mergeCell ref="D20:E20"/>
    <mergeCell ref="B2:E2"/>
    <mergeCell ref="B1:E1"/>
    <mergeCell ref="A4:E4"/>
    <mergeCell ref="A6:A7"/>
    <mergeCell ref="B6:B7"/>
    <mergeCell ref="C6:C7"/>
    <mergeCell ref="D6:D7"/>
    <mergeCell ref="E6:E7"/>
    <mergeCell ref="C19:D19"/>
  </mergeCells>
  <pageMargins left="0.70866141732283472" right="0.70866141732283472" top="0.74803149606299213" bottom="0.74803149606299213" header="0.31496062992125984" footer="0.31496062992125984"/>
  <pageSetup paperSize="9" scale="7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7"/>
  <sheetViews>
    <sheetView view="pageBreakPreview" zoomScale="80" zoomScaleNormal="100" zoomScaleSheetLayoutView="80" workbookViewId="0">
      <selection activeCell="D2" sqref="D2:H2"/>
    </sheetView>
  </sheetViews>
  <sheetFormatPr defaultColWidth="9.140625" defaultRowHeight="12.75" x14ac:dyDescent="0.2"/>
  <cols>
    <col min="1" max="1" width="65.28515625" style="89" customWidth="1"/>
    <col min="2" max="2" width="9.5703125" style="1" customWidth="1"/>
    <col min="3" max="3" width="10.42578125" style="1" customWidth="1"/>
    <col min="4" max="4" width="13.5703125" style="1" customWidth="1"/>
    <col min="5" max="5" width="9.140625" style="1" customWidth="1"/>
    <col min="6" max="6" width="12.85546875" style="47" customWidth="1"/>
    <col min="7" max="7" width="13.28515625" style="25" customWidth="1"/>
    <col min="8" max="8" width="14" style="25" customWidth="1"/>
    <col min="9" max="9" width="9.140625" style="1"/>
    <col min="10" max="10" width="13.140625" style="1" hidden="1" customWidth="1"/>
    <col min="11" max="11" width="11" style="1" hidden="1" customWidth="1"/>
    <col min="12" max="13" width="0" style="1" hidden="1" customWidth="1"/>
    <col min="14" max="16384" width="9.140625" style="1"/>
  </cols>
  <sheetData>
    <row r="1" spans="1:12" ht="20.25" customHeight="1" x14ac:dyDescent="0.2">
      <c r="F1" s="24"/>
      <c r="H1" s="24" t="s">
        <v>263</v>
      </c>
    </row>
    <row r="2" spans="1:12" ht="105.75" customHeight="1" x14ac:dyDescent="0.2">
      <c r="A2" s="26"/>
      <c r="B2" s="26"/>
      <c r="C2" s="26"/>
      <c r="D2" s="183" t="s">
        <v>338</v>
      </c>
      <c r="E2" s="183"/>
      <c r="F2" s="183"/>
      <c r="G2" s="183"/>
      <c r="H2" s="183"/>
    </row>
    <row r="3" spans="1:12" ht="15.75" x14ac:dyDescent="0.2">
      <c r="A3" s="184"/>
      <c r="B3" s="184"/>
      <c r="C3" s="184"/>
      <c r="D3" s="184"/>
      <c r="E3" s="184"/>
      <c r="F3" s="184"/>
    </row>
    <row r="4" spans="1:12" ht="67.5" customHeight="1" x14ac:dyDescent="0.2">
      <c r="A4" s="185" t="s">
        <v>301</v>
      </c>
      <c r="B4" s="185"/>
      <c r="C4" s="185"/>
      <c r="D4" s="185"/>
      <c r="E4" s="185"/>
      <c r="F4" s="185"/>
      <c r="G4" s="185"/>
      <c r="H4" s="185"/>
    </row>
    <row r="5" spans="1:12" x14ac:dyDescent="0.2">
      <c r="F5" s="187" t="s">
        <v>0</v>
      </c>
      <c r="G5" s="187"/>
      <c r="H5" s="187"/>
    </row>
    <row r="6" spans="1:12" s="3" customFormat="1" ht="15.75" x14ac:dyDescent="0.2">
      <c r="A6" s="27" t="s">
        <v>1</v>
      </c>
      <c r="B6" s="27" t="s">
        <v>2</v>
      </c>
      <c r="C6" s="27" t="s">
        <v>3</v>
      </c>
      <c r="D6" s="28" t="s">
        <v>4</v>
      </c>
      <c r="E6" s="27" t="s">
        <v>5</v>
      </c>
      <c r="F6" s="29" t="s">
        <v>275</v>
      </c>
      <c r="G6" s="29" t="s">
        <v>289</v>
      </c>
      <c r="H6" s="29" t="s">
        <v>297</v>
      </c>
    </row>
    <row r="7" spans="1:12" s="3" customFormat="1" ht="15.75" x14ac:dyDescent="0.2">
      <c r="A7" s="30">
        <v>1</v>
      </c>
      <c r="B7" s="30">
        <v>2</v>
      </c>
      <c r="C7" s="30">
        <v>3</v>
      </c>
      <c r="D7" s="31">
        <v>4</v>
      </c>
      <c r="E7" s="30">
        <v>5</v>
      </c>
      <c r="F7" s="31">
        <v>6</v>
      </c>
      <c r="G7" s="31">
        <v>7</v>
      </c>
      <c r="H7" s="31">
        <v>8</v>
      </c>
    </row>
    <row r="8" spans="1:12" s="5" customFormat="1" ht="14.25" x14ac:dyDescent="0.2">
      <c r="A8" s="102" t="s">
        <v>81</v>
      </c>
      <c r="B8" s="96"/>
      <c r="C8" s="96"/>
      <c r="D8" s="32"/>
      <c r="E8" s="96"/>
      <c r="F8" s="159">
        <f>F9+F33+F36+F40+F45+F59+F64+F67+F54</f>
        <v>43291.777300000002</v>
      </c>
      <c r="G8" s="33">
        <f>G9+G33+G36+G40+G45+G59+G64+G67+G54</f>
        <v>27657.096000000001</v>
      </c>
      <c r="H8" s="33">
        <f>H9+H33+H36+H40+H45+H59+H64+H67+H54</f>
        <v>27256.396000000001</v>
      </c>
    </row>
    <row r="9" spans="1:12" s="5" customFormat="1" ht="15.75" x14ac:dyDescent="0.25">
      <c r="A9" s="103" t="s">
        <v>68</v>
      </c>
      <c r="B9" s="34" t="s">
        <v>6</v>
      </c>
      <c r="C9" s="34" t="s">
        <v>250</v>
      </c>
      <c r="D9" s="35"/>
      <c r="E9" s="34"/>
      <c r="F9" s="111">
        <f>+F23+F12+F20+F25+F10</f>
        <v>9997.9</v>
      </c>
      <c r="G9" s="36">
        <f>G12+G20+G25+G10</f>
        <v>9309.9600000000009</v>
      </c>
      <c r="H9" s="36">
        <f>H12+H20+H25+H10</f>
        <v>8954.9599999999991</v>
      </c>
      <c r="J9" s="87">
        <f>27767.438-F8</f>
        <v>-15524.339300000003</v>
      </c>
      <c r="L9" s="14">
        <f>'прил 1 '!H58-'приложение 3'!H8</f>
        <v>-27256.396000000001</v>
      </c>
    </row>
    <row r="10" spans="1:12" s="5" customFormat="1" ht="51" customHeight="1" x14ac:dyDescent="0.2">
      <c r="A10" s="104" t="s">
        <v>76</v>
      </c>
      <c r="B10" s="34" t="s">
        <v>6</v>
      </c>
      <c r="C10" s="34" t="s">
        <v>32</v>
      </c>
      <c r="D10" s="35"/>
      <c r="E10" s="34"/>
      <c r="F10" s="111">
        <f>F11</f>
        <v>45</v>
      </c>
      <c r="G10" s="36">
        <v>5</v>
      </c>
      <c r="H10" s="36">
        <v>5</v>
      </c>
      <c r="J10" s="87">
        <f>F9-7485.987</f>
        <v>2511.9129999999996</v>
      </c>
      <c r="K10" s="87"/>
    </row>
    <row r="11" spans="1:12" s="5" customFormat="1" ht="79.5" customHeight="1" x14ac:dyDescent="0.2">
      <c r="A11" s="85" t="s">
        <v>271</v>
      </c>
      <c r="B11" s="34" t="s">
        <v>6</v>
      </c>
      <c r="C11" s="34" t="s">
        <v>32</v>
      </c>
      <c r="D11" s="35" t="s">
        <v>29</v>
      </c>
      <c r="E11" s="34" t="s">
        <v>13</v>
      </c>
      <c r="F11" s="111">
        <f>100-55</f>
        <v>45</v>
      </c>
      <c r="G11" s="36">
        <v>5</v>
      </c>
      <c r="H11" s="36">
        <v>5</v>
      </c>
      <c r="J11" s="87">
        <v>27767.437999999998</v>
      </c>
      <c r="L11" s="5">
        <v>2428.6</v>
      </c>
    </row>
    <row r="12" spans="1:12" s="5" customFormat="1" ht="59.25" customHeight="1" x14ac:dyDescent="0.2">
      <c r="A12" s="105" t="s">
        <v>9</v>
      </c>
      <c r="B12" s="37" t="s">
        <v>6</v>
      </c>
      <c r="C12" s="37" t="s">
        <v>10</v>
      </c>
      <c r="D12" s="37"/>
      <c r="E12" s="37"/>
      <c r="F12" s="111">
        <f>F13+F14+F15+F16+F17+F18+F19</f>
        <v>8956.4</v>
      </c>
      <c r="G12" s="111">
        <f>G13+G14+G15+G16+G17+G18+G19</f>
        <v>8157.06</v>
      </c>
      <c r="H12" s="111">
        <f>H13+H14+H15+H16+H17+H18+H19</f>
        <v>7497.46</v>
      </c>
    </row>
    <row r="13" spans="1:12" s="5" customFormat="1" ht="119.25" customHeight="1" x14ac:dyDescent="0.2">
      <c r="A13" s="85" t="s">
        <v>315</v>
      </c>
      <c r="B13" s="37" t="s">
        <v>6</v>
      </c>
      <c r="C13" s="37" t="s">
        <v>10</v>
      </c>
      <c r="D13" s="37" t="s">
        <v>11</v>
      </c>
      <c r="E13" s="37" t="s">
        <v>8</v>
      </c>
      <c r="F13" s="111">
        <f>7146.6+372.7+1423.3-299.1-1.1-49.6-206.6</f>
        <v>8386.1999999999989</v>
      </c>
      <c r="G13" s="36">
        <f>7519.3</f>
        <v>7519.3</v>
      </c>
      <c r="H13" s="111">
        <v>7372.56</v>
      </c>
    </row>
    <row r="14" spans="1:12" s="5" customFormat="1" ht="112.5" customHeight="1" x14ac:dyDescent="0.2">
      <c r="A14" s="85" t="s">
        <v>242</v>
      </c>
      <c r="B14" s="37" t="s">
        <v>6</v>
      </c>
      <c r="C14" s="37" t="s">
        <v>10</v>
      </c>
      <c r="D14" s="37" t="s">
        <v>12</v>
      </c>
      <c r="E14" s="37" t="s">
        <v>13</v>
      </c>
      <c r="F14" s="111">
        <f>500</f>
        <v>500</v>
      </c>
      <c r="G14" s="36">
        <f>250-184.74+500</f>
        <v>565.26</v>
      </c>
      <c r="H14" s="36">
        <v>50</v>
      </c>
    </row>
    <row r="15" spans="1:12" s="5" customFormat="1" ht="103.5" customHeight="1" x14ac:dyDescent="0.2">
      <c r="A15" s="85" t="s">
        <v>54</v>
      </c>
      <c r="B15" s="37" t="s">
        <v>6</v>
      </c>
      <c r="C15" s="37" t="s">
        <v>10</v>
      </c>
      <c r="D15" s="37" t="s">
        <v>53</v>
      </c>
      <c r="E15" s="37" t="s">
        <v>13</v>
      </c>
      <c r="F15" s="111">
        <v>0.2</v>
      </c>
      <c r="G15" s="36">
        <v>0.2</v>
      </c>
      <c r="H15" s="36">
        <v>0.2</v>
      </c>
    </row>
    <row r="16" spans="1:12" s="5" customFormat="1" ht="51.75" customHeight="1" x14ac:dyDescent="0.2">
      <c r="A16" s="85" t="s">
        <v>136</v>
      </c>
      <c r="B16" s="37" t="s">
        <v>6</v>
      </c>
      <c r="C16" s="37" t="s">
        <v>10</v>
      </c>
      <c r="D16" s="37" t="s">
        <v>15</v>
      </c>
      <c r="E16" s="37" t="s">
        <v>8</v>
      </c>
      <c r="F16" s="111">
        <v>8.8000000000000007</v>
      </c>
      <c r="G16" s="36">
        <v>8.8000000000000007</v>
      </c>
      <c r="H16" s="36">
        <v>8.8000000000000007</v>
      </c>
    </row>
    <row r="17" spans="1:8" s="5" customFormat="1" ht="141.75" customHeight="1" x14ac:dyDescent="0.2">
      <c r="A17" s="85" t="s">
        <v>17</v>
      </c>
      <c r="B17" s="37" t="s">
        <v>6</v>
      </c>
      <c r="C17" s="37" t="s">
        <v>10</v>
      </c>
      <c r="D17" s="37" t="s">
        <v>18</v>
      </c>
      <c r="E17" s="37" t="s">
        <v>16</v>
      </c>
      <c r="F17" s="111">
        <v>58.5</v>
      </c>
      <c r="G17" s="36">
        <v>60.8</v>
      </c>
      <c r="H17" s="36">
        <v>63.2</v>
      </c>
    </row>
    <row r="18" spans="1:8" s="5" customFormat="1" ht="103.5" customHeight="1" x14ac:dyDescent="0.2">
      <c r="A18" s="85" t="s">
        <v>247</v>
      </c>
      <c r="B18" s="37" t="s">
        <v>6</v>
      </c>
      <c r="C18" s="37" t="s">
        <v>10</v>
      </c>
      <c r="D18" s="37" t="s">
        <v>12</v>
      </c>
      <c r="E18" s="37" t="s">
        <v>14</v>
      </c>
      <c r="F18" s="111">
        <v>1.7</v>
      </c>
      <c r="G18" s="36">
        <v>1.7</v>
      </c>
      <c r="H18" s="36">
        <v>1.7</v>
      </c>
    </row>
    <row r="19" spans="1:8" s="5" customFormat="1" ht="89.25" x14ac:dyDescent="0.2">
      <c r="A19" s="85" t="s">
        <v>243</v>
      </c>
      <c r="B19" s="37" t="s">
        <v>6</v>
      </c>
      <c r="C19" s="37" t="s">
        <v>10</v>
      </c>
      <c r="D19" s="37" t="s">
        <v>12</v>
      </c>
      <c r="E19" s="37" t="s">
        <v>14</v>
      </c>
      <c r="F19" s="111">
        <v>1</v>
      </c>
      <c r="G19" s="36">
        <v>1</v>
      </c>
      <c r="H19" s="36">
        <v>1</v>
      </c>
    </row>
    <row r="20" spans="1:8" s="5" customFormat="1" ht="36" customHeight="1" x14ac:dyDescent="0.2">
      <c r="A20" s="104" t="s">
        <v>19</v>
      </c>
      <c r="B20" s="37" t="s">
        <v>6</v>
      </c>
      <c r="C20" s="37" t="s">
        <v>20</v>
      </c>
      <c r="D20" s="37"/>
      <c r="E20" s="37"/>
      <c r="F20" s="111">
        <f>F21+F22</f>
        <v>147.6</v>
      </c>
      <c r="G20" s="36">
        <f>G21+G22</f>
        <v>152.30000000000001</v>
      </c>
      <c r="H20" s="36">
        <f>H21+H22</f>
        <v>158.39999999999998</v>
      </c>
    </row>
    <row r="21" spans="1:8" s="5" customFormat="1" ht="105.75" customHeight="1" x14ac:dyDescent="0.2">
      <c r="A21" s="85" t="s">
        <v>55</v>
      </c>
      <c r="B21" s="37" t="s">
        <v>6</v>
      </c>
      <c r="C21" s="37" t="s">
        <v>20</v>
      </c>
      <c r="D21" s="37" t="s">
        <v>21</v>
      </c>
      <c r="E21" s="37" t="s">
        <v>16</v>
      </c>
      <c r="F21" s="111">
        <v>68.3</v>
      </c>
      <c r="G21" s="36">
        <v>70.400000000000006</v>
      </c>
      <c r="H21" s="36">
        <v>73.3</v>
      </c>
    </row>
    <row r="22" spans="1:8" s="5" customFormat="1" ht="102" customHeight="1" x14ac:dyDescent="0.2">
      <c r="A22" s="85" t="s">
        <v>244</v>
      </c>
      <c r="B22" s="37" t="s">
        <v>6</v>
      </c>
      <c r="C22" s="37" t="s">
        <v>20</v>
      </c>
      <c r="D22" s="37" t="s">
        <v>245</v>
      </c>
      <c r="E22" s="37" t="s">
        <v>16</v>
      </c>
      <c r="F22" s="111">
        <v>79.3</v>
      </c>
      <c r="G22" s="36">
        <v>81.900000000000006</v>
      </c>
      <c r="H22" s="36">
        <v>85.1</v>
      </c>
    </row>
    <row r="23" spans="1:8" s="5" customFormat="1" x14ac:dyDescent="0.2">
      <c r="A23" s="164" t="s">
        <v>326</v>
      </c>
      <c r="B23" s="37" t="s">
        <v>6</v>
      </c>
      <c r="C23" s="37" t="s">
        <v>50</v>
      </c>
      <c r="D23" s="37"/>
      <c r="E23" s="37"/>
      <c r="F23" s="111">
        <f>F24</f>
        <v>279</v>
      </c>
      <c r="G23" s="111">
        <f t="shared" ref="G23:H23" si="0">G24</f>
        <v>0</v>
      </c>
      <c r="H23" s="111">
        <f t="shared" si="0"/>
        <v>0</v>
      </c>
    </row>
    <row r="24" spans="1:8" s="5" customFormat="1" ht="59.25" customHeight="1" x14ac:dyDescent="0.2">
      <c r="A24" s="164" t="s">
        <v>325</v>
      </c>
      <c r="B24" s="37" t="s">
        <v>6</v>
      </c>
      <c r="C24" s="37" t="s">
        <v>50</v>
      </c>
      <c r="D24" s="38" t="s">
        <v>327</v>
      </c>
      <c r="E24" s="37" t="s">
        <v>328</v>
      </c>
      <c r="F24" s="111">
        <v>279</v>
      </c>
      <c r="G24" s="36">
        <v>0</v>
      </c>
      <c r="H24" s="36">
        <v>0</v>
      </c>
    </row>
    <row r="25" spans="1:8" s="5" customFormat="1" ht="30" customHeight="1" x14ac:dyDescent="0.2">
      <c r="A25" s="104" t="s">
        <v>24</v>
      </c>
      <c r="B25" s="37" t="s">
        <v>6</v>
      </c>
      <c r="C25" s="37" t="s">
        <v>25</v>
      </c>
      <c r="D25" s="38"/>
      <c r="E25" s="37"/>
      <c r="F25" s="111">
        <f>SUM(F26:F32)</f>
        <v>569.9</v>
      </c>
      <c r="G25" s="36">
        <f>SUM(G26:G32)</f>
        <v>995.60000000000014</v>
      </c>
      <c r="H25" s="36">
        <f>SUM(H26:H32)</f>
        <v>1294.0999999999999</v>
      </c>
    </row>
    <row r="26" spans="1:8" s="5" customFormat="1" ht="103.5" customHeight="1" x14ac:dyDescent="0.2">
      <c r="A26" s="85" t="s">
        <v>246</v>
      </c>
      <c r="B26" s="37" t="s">
        <v>6</v>
      </c>
      <c r="C26" s="37" t="s">
        <v>25</v>
      </c>
      <c r="D26" s="37" t="s">
        <v>12</v>
      </c>
      <c r="E26" s="37" t="s">
        <v>13</v>
      </c>
      <c r="F26" s="111">
        <f>300+59-20-10+14</f>
        <v>343</v>
      </c>
      <c r="G26" s="36">
        <f>100+200</f>
        <v>300</v>
      </c>
      <c r="H26" s="36">
        <v>100</v>
      </c>
    </row>
    <row r="27" spans="1:8" s="5" customFormat="1" ht="132.75" customHeight="1" x14ac:dyDescent="0.2">
      <c r="A27" s="85" t="s">
        <v>241</v>
      </c>
      <c r="B27" s="37" t="s">
        <v>6</v>
      </c>
      <c r="C27" s="37" t="s">
        <v>25</v>
      </c>
      <c r="D27" s="40" t="s">
        <v>26</v>
      </c>
      <c r="E27" s="37" t="s">
        <v>13</v>
      </c>
      <c r="F27" s="111">
        <f>50-29</f>
        <v>21</v>
      </c>
      <c r="G27" s="36">
        <v>5</v>
      </c>
      <c r="H27" s="36">
        <v>5</v>
      </c>
    </row>
    <row r="28" spans="1:8" s="5" customFormat="1" ht="105" customHeight="1" x14ac:dyDescent="0.2">
      <c r="A28" s="85" t="s">
        <v>67</v>
      </c>
      <c r="B28" s="37" t="s">
        <v>6</v>
      </c>
      <c r="C28" s="37" t="s">
        <v>25</v>
      </c>
      <c r="D28" s="40" t="s">
        <v>27</v>
      </c>
      <c r="E28" s="37" t="s">
        <v>16</v>
      </c>
      <c r="F28" s="111">
        <v>75.5</v>
      </c>
      <c r="G28" s="36">
        <v>78.599999999999994</v>
      </c>
      <c r="H28" s="36">
        <v>81.7</v>
      </c>
    </row>
    <row r="29" spans="1:8" s="5" customFormat="1" ht="114.75" customHeight="1" x14ac:dyDescent="0.2">
      <c r="A29" s="85" t="s">
        <v>56</v>
      </c>
      <c r="B29" s="37" t="s">
        <v>6</v>
      </c>
      <c r="C29" s="37" t="s">
        <v>25</v>
      </c>
      <c r="D29" s="40" t="s">
        <v>28</v>
      </c>
      <c r="E29" s="37" t="s">
        <v>16</v>
      </c>
      <c r="F29" s="111">
        <v>50.4</v>
      </c>
      <c r="G29" s="36">
        <v>52.3</v>
      </c>
      <c r="H29" s="36">
        <v>54.4</v>
      </c>
    </row>
    <row r="30" spans="1:8" s="5" customFormat="1" ht="50.25" customHeight="1" x14ac:dyDescent="0.2">
      <c r="A30" s="85" t="s">
        <v>248</v>
      </c>
      <c r="B30" s="37" t="s">
        <v>6</v>
      </c>
      <c r="C30" s="37" t="s">
        <v>25</v>
      </c>
      <c r="D30" s="40" t="s">
        <v>249</v>
      </c>
      <c r="E30" s="37" t="s">
        <v>23</v>
      </c>
      <c r="F30" s="111">
        <v>0</v>
      </c>
      <c r="G30" s="111">
        <v>519.70000000000005</v>
      </c>
      <c r="H30" s="111">
        <v>1013</v>
      </c>
    </row>
    <row r="31" spans="1:8" s="5" customFormat="1" ht="60" customHeight="1" x14ac:dyDescent="0.2">
      <c r="A31" s="85" t="s">
        <v>57</v>
      </c>
      <c r="B31" s="34" t="s">
        <v>6</v>
      </c>
      <c r="C31" s="34" t="s">
        <v>25</v>
      </c>
      <c r="D31" s="38" t="s">
        <v>29</v>
      </c>
      <c r="E31" s="34" t="s">
        <v>14</v>
      </c>
      <c r="F31" s="111">
        <v>40</v>
      </c>
      <c r="G31" s="36">
        <v>40</v>
      </c>
      <c r="H31" s="36">
        <v>40</v>
      </c>
    </row>
    <row r="32" spans="1:8" s="5" customFormat="1" ht="60" customHeight="1" x14ac:dyDescent="0.2">
      <c r="A32" s="85" t="s">
        <v>57</v>
      </c>
      <c r="B32" s="37" t="s">
        <v>6</v>
      </c>
      <c r="C32" s="37" t="s">
        <v>25</v>
      </c>
      <c r="D32" s="40" t="s">
        <v>29</v>
      </c>
      <c r="E32" s="37" t="s">
        <v>13</v>
      </c>
      <c r="F32" s="111">
        <v>40</v>
      </c>
      <c r="G32" s="36">
        <v>0</v>
      </c>
      <c r="H32" s="36">
        <v>0</v>
      </c>
    </row>
    <row r="33" spans="1:11" s="5" customFormat="1" x14ac:dyDescent="0.2">
      <c r="A33" s="106" t="s">
        <v>30</v>
      </c>
      <c r="B33" s="107" t="s">
        <v>7</v>
      </c>
      <c r="C33" s="107" t="s">
        <v>250</v>
      </c>
      <c r="D33" s="32"/>
      <c r="E33" s="107"/>
      <c r="F33" s="159">
        <f t="shared" ref="F33:H34" si="1">F34</f>
        <v>241.7</v>
      </c>
      <c r="G33" s="33">
        <f t="shared" si="1"/>
        <v>249.3</v>
      </c>
      <c r="H33" s="33">
        <f t="shared" si="1"/>
        <v>257.60000000000002</v>
      </c>
      <c r="K33" s="87"/>
    </row>
    <row r="34" spans="1:11" s="5" customFormat="1" x14ac:dyDescent="0.2">
      <c r="A34" s="85" t="s">
        <v>31</v>
      </c>
      <c r="B34" s="37" t="s">
        <v>7</v>
      </c>
      <c r="C34" s="37" t="s">
        <v>32</v>
      </c>
      <c r="D34" s="40"/>
      <c r="E34" s="37"/>
      <c r="F34" s="111">
        <f t="shared" si="1"/>
        <v>241.7</v>
      </c>
      <c r="G34" s="36">
        <f t="shared" si="1"/>
        <v>249.3</v>
      </c>
      <c r="H34" s="36">
        <f t="shared" si="1"/>
        <v>257.60000000000002</v>
      </c>
    </row>
    <row r="35" spans="1:11" s="5" customFormat="1" ht="72" customHeight="1" x14ac:dyDescent="0.2">
      <c r="A35" s="85" t="s">
        <v>316</v>
      </c>
      <c r="B35" s="37" t="s">
        <v>7</v>
      </c>
      <c r="C35" s="37" t="s">
        <v>32</v>
      </c>
      <c r="D35" s="40" t="s">
        <v>58</v>
      </c>
      <c r="E35" s="37" t="s">
        <v>8</v>
      </c>
      <c r="F35" s="111">
        <v>241.7</v>
      </c>
      <c r="G35" s="36">
        <v>249.3</v>
      </c>
      <c r="H35" s="36">
        <v>257.60000000000002</v>
      </c>
    </row>
    <row r="36" spans="1:11" s="5" customFormat="1" ht="24.75" customHeight="1" x14ac:dyDescent="0.2">
      <c r="A36" s="106" t="s">
        <v>33</v>
      </c>
      <c r="B36" s="107" t="s">
        <v>32</v>
      </c>
      <c r="C36" s="107"/>
      <c r="D36" s="32"/>
      <c r="E36" s="107"/>
      <c r="F36" s="159">
        <f>F37</f>
        <v>47.136000000000003</v>
      </c>
      <c r="G36" s="33">
        <f>G37</f>
        <v>37.136000000000003</v>
      </c>
      <c r="H36" s="33">
        <f>H37</f>
        <v>37.136000000000003</v>
      </c>
    </row>
    <row r="37" spans="1:11" s="5" customFormat="1" ht="45" customHeight="1" x14ac:dyDescent="0.2">
      <c r="A37" s="85" t="s">
        <v>293</v>
      </c>
      <c r="B37" s="37" t="s">
        <v>32</v>
      </c>
      <c r="C37" s="37" t="s">
        <v>35</v>
      </c>
      <c r="D37" s="40"/>
      <c r="E37" s="37"/>
      <c r="F37" s="111">
        <f>F39+F38</f>
        <v>47.136000000000003</v>
      </c>
      <c r="G37" s="36">
        <f>G39+G38</f>
        <v>37.136000000000003</v>
      </c>
      <c r="H37" s="36">
        <f>H39+H38</f>
        <v>37.136000000000003</v>
      </c>
    </row>
    <row r="38" spans="1:11" s="5" customFormat="1" ht="126.75" customHeight="1" x14ac:dyDescent="0.2">
      <c r="A38" s="160" t="s">
        <v>139</v>
      </c>
      <c r="B38" s="37" t="s">
        <v>32</v>
      </c>
      <c r="C38" s="37" t="s">
        <v>35</v>
      </c>
      <c r="D38" s="40" t="s">
        <v>251</v>
      </c>
      <c r="E38" s="37" t="s">
        <v>13</v>
      </c>
      <c r="F38" s="111">
        <f>37.136</f>
        <v>37.136000000000003</v>
      </c>
      <c r="G38" s="36">
        <v>37.136000000000003</v>
      </c>
      <c r="H38" s="36">
        <v>37.136000000000003</v>
      </c>
    </row>
    <row r="39" spans="1:11" s="5" customFormat="1" ht="104.25" customHeight="1" x14ac:dyDescent="0.2">
      <c r="A39" s="85" t="s">
        <v>72</v>
      </c>
      <c r="B39" s="37" t="s">
        <v>32</v>
      </c>
      <c r="C39" s="37" t="s">
        <v>35</v>
      </c>
      <c r="D39" s="40" t="s">
        <v>73</v>
      </c>
      <c r="E39" s="37" t="s">
        <v>13</v>
      </c>
      <c r="F39" s="111">
        <f>40-30</f>
        <v>10</v>
      </c>
      <c r="G39" s="36">
        <v>0</v>
      </c>
      <c r="H39" s="36">
        <v>0</v>
      </c>
      <c r="J39" s="39"/>
      <c r="K39" s="39"/>
    </row>
    <row r="40" spans="1:11" s="5" customFormat="1" x14ac:dyDescent="0.2">
      <c r="A40" s="106" t="s">
        <v>36</v>
      </c>
      <c r="B40" s="107" t="s">
        <v>10</v>
      </c>
      <c r="C40" s="107" t="s">
        <v>250</v>
      </c>
      <c r="D40" s="32"/>
      <c r="E40" s="107"/>
      <c r="F40" s="159">
        <f>F41+F43</f>
        <v>5104.6000000000004</v>
      </c>
      <c r="G40" s="33">
        <f>G41+G43</f>
        <v>6576.9</v>
      </c>
      <c r="H40" s="33">
        <f>H41+H43</f>
        <v>6693</v>
      </c>
      <c r="J40" s="39"/>
      <c r="K40" s="39"/>
    </row>
    <row r="41" spans="1:11" s="5" customFormat="1" x14ac:dyDescent="0.2">
      <c r="A41" s="104" t="s">
        <v>69</v>
      </c>
      <c r="B41" s="37" t="s">
        <v>10</v>
      </c>
      <c r="C41" s="37" t="s">
        <v>34</v>
      </c>
      <c r="D41" s="40"/>
      <c r="E41" s="37"/>
      <c r="F41" s="111">
        <f>F42</f>
        <v>5074.6000000000004</v>
      </c>
      <c r="G41" s="36">
        <f>G42</f>
        <v>6576.9</v>
      </c>
      <c r="H41" s="36">
        <f>H42</f>
        <v>6693</v>
      </c>
      <c r="J41" s="39"/>
      <c r="K41" s="39"/>
    </row>
    <row r="42" spans="1:11" s="5" customFormat="1" ht="88.5" customHeight="1" x14ac:dyDescent="0.2">
      <c r="A42" s="108" t="s">
        <v>137</v>
      </c>
      <c r="B42" s="37" t="s">
        <v>10</v>
      </c>
      <c r="C42" s="37" t="s">
        <v>34</v>
      </c>
      <c r="D42" s="40" t="s">
        <v>74</v>
      </c>
      <c r="E42" s="37" t="s">
        <v>13</v>
      </c>
      <c r="F42" s="111">
        <v>5074.6000000000004</v>
      </c>
      <c r="G42" s="36">
        <v>6576.9</v>
      </c>
      <c r="H42" s="36">
        <v>6693</v>
      </c>
      <c r="J42" s="7"/>
    </row>
    <row r="43" spans="1:11" s="5" customFormat="1" ht="18.75" x14ac:dyDescent="0.2">
      <c r="A43" s="108" t="s">
        <v>75</v>
      </c>
      <c r="B43" s="37" t="s">
        <v>10</v>
      </c>
      <c r="C43" s="37" t="s">
        <v>37</v>
      </c>
      <c r="D43" s="40"/>
      <c r="E43" s="37"/>
      <c r="F43" s="111">
        <f>F44</f>
        <v>30</v>
      </c>
      <c r="G43" s="36">
        <f>G44</f>
        <v>0</v>
      </c>
      <c r="H43" s="36">
        <f>H44</f>
        <v>0</v>
      </c>
      <c r="J43" s="7"/>
    </row>
    <row r="44" spans="1:11" s="5" customFormat="1" ht="89.25" customHeight="1" x14ac:dyDescent="0.3">
      <c r="A44" s="85" t="s">
        <v>78</v>
      </c>
      <c r="B44" s="37" t="s">
        <v>10</v>
      </c>
      <c r="C44" s="37" t="s">
        <v>37</v>
      </c>
      <c r="D44" s="40" t="s">
        <v>77</v>
      </c>
      <c r="E44" s="37" t="s">
        <v>13</v>
      </c>
      <c r="F44" s="111">
        <f>100-70</f>
        <v>30</v>
      </c>
      <c r="G44" s="36">
        <v>0</v>
      </c>
      <c r="H44" s="36">
        <v>0</v>
      </c>
      <c r="J44" s="8"/>
    </row>
    <row r="45" spans="1:11" s="5" customFormat="1" ht="18.75" x14ac:dyDescent="0.3">
      <c r="A45" s="106" t="s">
        <v>59</v>
      </c>
      <c r="B45" s="107" t="s">
        <v>38</v>
      </c>
      <c r="C45" s="107" t="s">
        <v>250</v>
      </c>
      <c r="D45" s="32"/>
      <c r="E45" s="107"/>
      <c r="F45" s="159">
        <f>F46</f>
        <v>7190.1412999999993</v>
      </c>
      <c r="G45" s="33">
        <f>G46</f>
        <v>3615.8</v>
      </c>
      <c r="H45" s="33">
        <f>H46</f>
        <v>3343.5</v>
      </c>
      <c r="J45" s="8"/>
    </row>
    <row r="46" spans="1:11" s="5" customFormat="1" x14ac:dyDescent="0.2">
      <c r="A46" s="85" t="s">
        <v>39</v>
      </c>
      <c r="B46" s="37" t="s">
        <v>38</v>
      </c>
      <c r="C46" s="37" t="s">
        <v>32</v>
      </c>
      <c r="D46" s="40"/>
      <c r="E46" s="37"/>
      <c r="F46" s="111">
        <f>SUM(F47:F53)</f>
        <v>7190.1412999999993</v>
      </c>
      <c r="G46" s="36">
        <f>SUM(G47:G53)</f>
        <v>3615.8</v>
      </c>
      <c r="H46" s="36">
        <f>SUM(H47:H53)</f>
        <v>3343.5</v>
      </c>
    </row>
    <row r="47" spans="1:11" s="5" customFormat="1" ht="77.25" customHeight="1" x14ac:dyDescent="0.2">
      <c r="A47" s="85" t="s">
        <v>60</v>
      </c>
      <c r="B47" s="37" t="s">
        <v>38</v>
      </c>
      <c r="C47" s="37" t="s">
        <v>32</v>
      </c>
      <c r="D47" s="40" t="s">
        <v>40</v>
      </c>
      <c r="E47" s="37" t="s">
        <v>13</v>
      </c>
      <c r="F47" s="111">
        <f>50</f>
        <v>50</v>
      </c>
      <c r="G47" s="36">
        <f>100-27</f>
        <v>73</v>
      </c>
      <c r="H47" s="36">
        <v>200</v>
      </c>
    </row>
    <row r="48" spans="1:11" s="93" customFormat="1" ht="70.5" customHeight="1" x14ac:dyDescent="0.2">
      <c r="A48" s="85" t="s">
        <v>61</v>
      </c>
      <c r="B48" s="37" t="s">
        <v>38</v>
      </c>
      <c r="C48" s="37" t="s">
        <v>32</v>
      </c>
      <c r="D48" s="40" t="s">
        <v>41</v>
      </c>
      <c r="E48" s="37" t="s">
        <v>13</v>
      </c>
      <c r="F48" s="111">
        <f>100+320.5413-3.7</f>
        <v>416.84129999999999</v>
      </c>
      <c r="G48" s="36">
        <v>0</v>
      </c>
      <c r="H48" s="36">
        <v>0</v>
      </c>
    </row>
    <row r="49" spans="1:11" s="94" customFormat="1" ht="61.5" customHeight="1" x14ac:dyDescent="0.2">
      <c r="A49" s="85" t="s">
        <v>135</v>
      </c>
      <c r="B49" s="37" t="s">
        <v>38</v>
      </c>
      <c r="C49" s="37" t="s">
        <v>32</v>
      </c>
      <c r="D49" s="40" t="s">
        <v>41</v>
      </c>
      <c r="E49" s="37" t="s">
        <v>14</v>
      </c>
      <c r="F49" s="111">
        <v>36</v>
      </c>
      <c r="G49" s="36">
        <v>36</v>
      </c>
      <c r="H49" s="36">
        <v>36</v>
      </c>
    </row>
    <row r="50" spans="1:11" s="93" customFormat="1" ht="112.5" customHeight="1" x14ac:dyDescent="0.2">
      <c r="A50" s="85" t="str">
        <f>'прил 5'!A38</f>
        <v>Расходы на обеспечение комплексного развития сельских территорий (Субсидия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v>
      </c>
      <c r="B50" s="37" t="s">
        <v>38</v>
      </c>
      <c r="C50" s="37" t="s">
        <v>32</v>
      </c>
      <c r="D50" s="165" t="s">
        <v>330</v>
      </c>
      <c r="E50" s="37" t="s">
        <v>13</v>
      </c>
      <c r="F50" s="111">
        <f>2000+1060-500+3.7</f>
        <v>2563.6999999999998</v>
      </c>
      <c r="G50" s="36">
        <v>0</v>
      </c>
      <c r="H50" s="36">
        <v>0</v>
      </c>
    </row>
    <row r="51" spans="1:11" s="93" customFormat="1" ht="64.5" customHeight="1" x14ac:dyDescent="0.2">
      <c r="A51" s="85" t="str">
        <f>'прил 5'!A39</f>
        <v xml:space="preserve">Субсидия на реализацию инициативных проектов в рамках программы Красюковского сельского поселения Октябрьского района  «Благоустройство» (Иные закупки товаров, работ и услуг для обеспечения государственных (муниципальных) нужд) </v>
      </c>
      <c r="B51" s="37" t="s">
        <v>38</v>
      </c>
      <c r="C51" s="37" t="s">
        <v>32</v>
      </c>
      <c r="D51" s="165" t="s">
        <v>331</v>
      </c>
      <c r="E51" s="37" t="s">
        <v>13</v>
      </c>
      <c r="F51" s="111">
        <v>498.7</v>
      </c>
      <c r="G51" s="36">
        <v>0</v>
      </c>
      <c r="H51" s="36">
        <v>0</v>
      </c>
    </row>
    <row r="52" spans="1:11" s="5" customFormat="1" ht="69.75" customHeight="1" x14ac:dyDescent="0.2">
      <c r="A52" s="85" t="s">
        <v>62</v>
      </c>
      <c r="B52" s="37" t="s">
        <v>38</v>
      </c>
      <c r="C52" s="37" t="s">
        <v>32</v>
      </c>
      <c r="D52" s="40" t="s">
        <v>42</v>
      </c>
      <c r="E52" s="37" t="s">
        <v>13</v>
      </c>
      <c r="F52" s="111">
        <f>200+200</f>
        <v>400</v>
      </c>
      <c r="G52" s="36">
        <f>100+494.1-87.3</f>
        <v>506.8</v>
      </c>
      <c r="H52" s="36">
        <f>200-92.5</f>
        <v>107.5</v>
      </c>
    </row>
    <row r="53" spans="1:11" s="5" customFormat="1" ht="77.25" customHeight="1" x14ac:dyDescent="0.2">
      <c r="A53" s="85" t="s">
        <v>63</v>
      </c>
      <c r="B53" s="37" t="s">
        <v>38</v>
      </c>
      <c r="C53" s="37" t="s">
        <v>32</v>
      </c>
      <c r="D53" s="40" t="s">
        <v>43</v>
      </c>
      <c r="E53" s="37" t="s">
        <v>13</v>
      </c>
      <c r="F53" s="111">
        <f>3724.9-500</f>
        <v>3224.9</v>
      </c>
      <c r="G53" s="36">
        <v>3000</v>
      </c>
      <c r="H53" s="36">
        <v>3000</v>
      </c>
    </row>
    <row r="54" spans="1:11" s="5" customFormat="1" x14ac:dyDescent="0.2">
      <c r="A54" s="106" t="s">
        <v>70</v>
      </c>
      <c r="B54" s="107" t="s">
        <v>22</v>
      </c>
      <c r="C54" s="107"/>
      <c r="D54" s="32"/>
      <c r="E54" s="107"/>
      <c r="F54" s="159">
        <f>F55+F57</f>
        <v>0</v>
      </c>
      <c r="G54" s="33">
        <f>G55+G57</f>
        <v>0</v>
      </c>
      <c r="H54" s="33">
        <f>H55+H57</f>
        <v>0</v>
      </c>
    </row>
    <row r="55" spans="1:11" s="5" customFormat="1" x14ac:dyDescent="0.2">
      <c r="A55" s="85" t="s">
        <v>71</v>
      </c>
      <c r="B55" s="37" t="s">
        <v>22</v>
      </c>
      <c r="C55" s="37" t="s">
        <v>38</v>
      </c>
      <c r="D55" s="40"/>
      <c r="E55" s="37"/>
      <c r="F55" s="111">
        <f>F56</f>
        <v>0</v>
      </c>
      <c r="G55" s="36">
        <f>G56</f>
        <v>0</v>
      </c>
      <c r="H55" s="36">
        <f>H56</f>
        <v>0</v>
      </c>
    </row>
    <row r="56" spans="1:11" s="5" customFormat="1" ht="89.25" x14ac:dyDescent="0.2">
      <c r="A56" s="85" t="s">
        <v>242</v>
      </c>
      <c r="B56" s="37" t="s">
        <v>22</v>
      </c>
      <c r="C56" s="37" t="s">
        <v>38</v>
      </c>
      <c r="D56" s="40" t="s">
        <v>12</v>
      </c>
      <c r="E56" s="37" t="s">
        <v>13</v>
      </c>
      <c r="F56" s="111">
        <v>0</v>
      </c>
      <c r="G56" s="36">
        <v>0</v>
      </c>
      <c r="H56" s="36">
        <v>0</v>
      </c>
    </row>
    <row r="57" spans="1:11" s="6" customFormat="1" x14ac:dyDescent="0.2">
      <c r="A57" s="85" t="s">
        <v>252</v>
      </c>
      <c r="B57" s="34" t="s">
        <v>22</v>
      </c>
      <c r="C57" s="34" t="s">
        <v>22</v>
      </c>
      <c r="D57" s="38"/>
      <c r="E57" s="34"/>
      <c r="F57" s="111">
        <f>F58</f>
        <v>0</v>
      </c>
      <c r="G57" s="36">
        <f>G58</f>
        <v>0</v>
      </c>
      <c r="H57" s="36">
        <f>H58</f>
        <v>0</v>
      </c>
    </row>
    <row r="58" spans="1:11" s="6" customFormat="1" ht="114.75" customHeight="1" x14ac:dyDescent="0.2">
      <c r="A58" s="85" t="s">
        <v>253</v>
      </c>
      <c r="B58" s="34" t="s">
        <v>22</v>
      </c>
      <c r="C58" s="34" t="s">
        <v>22</v>
      </c>
      <c r="D58" s="40" t="s">
        <v>254</v>
      </c>
      <c r="E58" s="34" t="s">
        <v>13</v>
      </c>
      <c r="F58" s="111">
        <v>0</v>
      </c>
      <c r="G58" s="36">
        <v>0</v>
      </c>
      <c r="H58" s="36">
        <v>0</v>
      </c>
    </row>
    <row r="59" spans="1:11" s="6" customFormat="1" x14ac:dyDescent="0.2">
      <c r="A59" s="106" t="s">
        <v>45</v>
      </c>
      <c r="B59" s="107" t="s">
        <v>44</v>
      </c>
      <c r="C59" s="107"/>
      <c r="D59" s="32"/>
      <c r="E59" s="107"/>
      <c r="F59" s="159">
        <f>F60</f>
        <v>19850</v>
      </c>
      <c r="G59" s="33">
        <f>G60</f>
        <v>7500</v>
      </c>
      <c r="H59" s="33">
        <f>H60</f>
        <v>7602.2</v>
      </c>
    </row>
    <row r="60" spans="1:11" s="6" customFormat="1" x14ac:dyDescent="0.2">
      <c r="A60" s="85" t="s">
        <v>64</v>
      </c>
      <c r="B60" s="37" t="s">
        <v>44</v>
      </c>
      <c r="C60" s="37" t="s">
        <v>6</v>
      </c>
      <c r="D60" s="40"/>
      <c r="E60" s="37"/>
      <c r="F60" s="111">
        <f>F61+F63+F62</f>
        <v>19850</v>
      </c>
      <c r="G60" s="36">
        <f>G61+G63</f>
        <v>7500</v>
      </c>
      <c r="H60" s="36">
        <f>H61+H63</f>
        <v>7602.2</v>
      </c>
    </row>
    <row r="61" spans="1:11" s="6" customFormat="1" ht="93" customHeight="1" x14ac:dyDescent="0.2">
      <c r="A61" s="85" t="s">
        <v>276</v>
      </c>
      <c r="B61" s="37" t="s">
        <v>44</v>
      </c>
      <c r="C61" s="37" t="s">
        <v>6</v>
      </c>
      <c r="D61" s="40" t="s">
        <v>255</v>
      </c>
      <c r="E61" s="37" t="s">
        <v>46</v>
      </c>
      <c r="F61" s="111">
        <f>6800-300</f>
        <v>6500</v>
      </c>
      <c r="G61" s="36">
        <v>7500</v>
      </c>
      <c r="H61" s="36">
        <f>7500+102.2</f>
        <v>7602.2</v>
      </c>
      <c r="J61" s="88"/>
    </row>
    <row r="62" spans="1:11" s="6" customFormat="1" ht="78.75" customHeight="1" x14ac:dyDescent="0.2">
      <c r="A62" s="85" t="s">
        <v>337</v>
      </c>
      <c r="B62" s="37" t="s">
        <v>44</v>
      </c>
      <c r="C62" s="37" t="s">
        <v>6</v>
      </c>
      <c r="D62" s="165" t="s">
        <v>333</v>
      </c>
      <c r="E62" s="37" t="s">
        <v>46</v>
      </c>
      <c r="F62" s="111">
        <f>9042.5+3274.9+1032.6</f>
        <v>13350</v>
      </c>
      <c r="G62" s="36">
        <v>0</v>
      </c>
      <c r="H62" s="36">
        <v>0</v>
      </c>
      <c r="K62" s="88"/>
    </row>
    <row r="63" spans="1:11" s="6" customFormat="1" ht="93.75" customHeight="1" x14ac:dyDescent="0.2">
      <c r="A63" s="85" t="s">
        <v>267</v>
      </c>
      <c r="B63" s="34" t="s">
        <v>44</v>
      </c>
      <c r="C63" s="34" t="s">
        <v>6</v>
      </c>
      <c r="D63" s="38" t="s">
        <v>266</v>
      </c>
      <c r="E63" s="34" t="s">
        <v>13</v>
      </c>
      <c r="F63" s="111">
        <v>0</v>
      </c>
      <c r="G63" s="36">
        <v>0</v>
      </c>
      <c r="H63" s="36">
        <v>0</v>
      </c>
      <c r="K63" s="88"/>
    </row>
    <row r="64" spans="1:11" s="6" customFormat="1" x14ac:dyDescent="0.2">
      <c r="A64" s="106" t="s">
        <v>65</v>
      </c>
      <c r="B64" s="107" t="s">
        <v>35</v>
      </c>
      <c r="C64" s="107" t="s">
        <v>250</v>
      </c>
      <c r="D64" s="32"/>
      <c r="E64" s="107"/>
      <c r="F64" s="159">
        <f t="shared" ref="F64:H65" si="2">F65</f>
        <v>368</v>
      </c>
      <c r="G64" s="33">
        <f t="shared" si="2"/>
        <v>368</v>
      </c>
      <c r="H64" s="33">
        <f t="shared" si="2"/>
        <v>368</v>
      </c>
    </row>
    <row r="65" spans="1:9" s="6" customFormat="1" x14ac:dyDescent="0.2">
      <c r="A65" s="85" t="s">
        <v>47</v>
      </c>
      <c r="B65" s="37" t="s">
        <v>35</v>
      </c>
      <c r="C65" s="37" t="s">
        <v>6</v>
      </c>
      <c r="D65" s="40"/>
      <c r="E65" s="37"/>
      <c r="F65" s="111">
        <f t="shared" si="2"/>
        <v>368</v>
      </c>
      <c r="G65" s="36">
        <f t="shared" si="2"/>
        <v>368</v>
      </c>
      <c r="H65" s="36">
        <f t="shared" si="2"/>
        <v>368</v>
      </c>
    </row>
    <row r="66" spans="1:9" s="6" customFormat="1" ht="63.75" x14ac:dyDescent="0.2">
      <c r="A66" s="85" t="s">
        <v>66</v>
      </c>
      <c r="B66" s="37" t="s">
        <v>35</v>
      </c>
      <c r="C66" s="37" t="s">
        <v>6</v>
      </c>
      <c r="D66" s="40" t="s">
        <v>48</v>
      </c>
      <c r="E66" s="37" t="s">
        <v>49</v>
      </c>
      <c r="F66" s="111">
        <v>368</v>
      </c>
      <c r="G66" s="36">
        <v>368</v>
      </c>
      <c r="H66" s="36">
        <v>368</v>
      </c>
    </row>
    <row r="67" spans="1:9" s="6" customFormat="1" x14ac:dyDescent="0.2">
      <c r="A67" s="106" t="s">
        <v>51</v>
      </c>
      <c r="B67" s="107" t="s">
        <v>50</v>
      </c>
      <c r="C67" s="107" t="s">
        <v>250</v>
      </c>
      <c r="D67" s="32"/>
      <c r="E67" s="107"/>
      <c r="F67" s="159">
        <f>F68+F70</f>
        <v>492.3</v>
      </c>
      <c r="G67" s="33">
        <f t="shared" ref="F67:H70" si="3">G68</f>
        <v>0</v>
      </c>
      <c r="H67" s="33">
        <f t="shared" si="3"/>
        <v>0</v>
      </c>
    </row>
    <row r="68" spans="1:9" s="6" customFormat="1" x14ac:dyDescent="0.2">
      <c r="A68" s="85" t="s">
        <v>317</v>
      </c>
      <c r="B68" s="37" t="s">
        <v>50</v>
      </c>
      <c r="C68" s="37" t="s">
        <v>6</v>
      </c>
      <c r="D68" s="40"/>
      <c r="E68" s="37"/>
      <c r="F68" s="111">
        <f t="shared" si="3"/>
        <v>50</v>
      </c>
      <c r="G68" s="36">
        <f t="shared" si="3"/>
        <v>0</v>
      </c>
      <c r="H68" s="36">
        <f t="shared" si="3"/>
        <v>0</v>
      </c>
    </row>
    <row r="69" spans="1:9" s="6" customFormat="1" ht="90.75" customHeight="1" x14ac:dyDescent="0.2">
      <c r="A69" s="85" t="s">
        <v>318</v>
      </c>
      <c r="B69" s="37" t="s">
        <v>50</v>
      </c>
      <c r="C69" s="37" t="s">
        <v>6</v>
      </c>
      <c r="D69" s="40" t="s">
        <v>52</v>
      </c>
      <c r="E69" s="37" t="s">
        <v>13</v>
      </c>
      <c r="F69" s="111">
        <v>50</v>
      </c>
      <c r="G69" s="36">
        <v>0</v>
      </c>
      <c r="H69" s="36">
        <v>0</v>
      </c>
    </row>
    <row r="70" spans="1:9" s="6" customFormat="1" x14ac:dyDescent="0.2">
      <c r="A70" s="85" t="s">
        <v>317</v>
      </c>
      <c r="B70" s="37" t="s">
        <v>50</v>
      </c>
      <c r="C70" s="37" t="s">
        <v>7</v>
      </c>
      <c r="D70" s="40"/>
      <c r="E70" s="37"/>
      <c r="F70" s="111">
        <f t="shared" si="3"/>
        <v>442.3</v>
      </c>
      <c r="G70" s="36">
        <f t="shared" si="3"/>
        <v>0</v>
      </c>
      <c r="H70" s="36">
        <f t="shared" si="3"/>
        <v>0</v>
      </c>
    </row>
    <row r="71" spans="1:9" s="6" customFormat="1" ht="76.5" customHeight="1" x14ac:dyDescent="0.2">
      <c r="A71" s="85" t="s">
        <v>336</v>
      </c>
      <c r="B71" s="37" t="s">
        <v>50</v>
      </c>
      <c r="C71" s="37" t="s">
        <v>7</v>
      </c>
      <c r="D71" s="165" t="s">
        <v>335</v>
      </c>
      <c r="E71" s="37" t="s">
        <v>13</v>
      </c>
      <c r="F71" s="111">
        <v>442.3</v>
      </c>
      <c r="G71" s="36">
        <v>0</v>
      </c>
      <c r="H71" s="36">
        <v>0</v>
      </c>
    </row>
    <row r="72" spans="1:9" s="6" customFormat="1" x14ac:dyDescent="0.2">
      <c r="A72" s="146"/>
      <c r="B72" s="3"/>
      <c r="C72" s="3"/>
      <c r="D72" s="3"/>
      <c r="E72" s="3"/>
      <c r="F72" s="46"/>
      <c r="G72" s="44"/>
      <c r="H72" s="44"/>
    </row>
    <row r="73" spans="1:9" s="6" customFormat="1" ht="15.75" customHeight="1" x14ac:dyDescent="0.25">
      <c r="A73" s="149" t="s">
        <v>138</v>
      </c>
      <c r="B73" s="152"/>
      <c r="C73" s="41"/>
      <c r="D73" s="41"/>
      <c r="E73" s="41"/>
      <c r="F73" s="41"/>
      <c r="G73" s="186" t="s">
        <v>268</v>
      </c>
      <c r="H73" s="186"/>
      <c r="I73" s="9"/>
    </row>
    <row r="74" spans="1:9" s="3" customFormat="1" x14ac:dyDescent="0.2">
      <c r="A74" s="42"/>
      <c r="B74" s="42"/>
      <c r="C74" s="42"/>
      <c r="D74" s="42"/>
      <c r="E74" s="42"/>
      <c r="F74" s="43"/>
      <c r="G74" s="44"/>
      <c r="H74" s="44"/>
    </row>
    <row r="75" spans="1:9" s="3" customFormat="1" x14ac:dyDescent="0.2">
      <c r="A75" s="42"/>
      <c r="B75" s="42"/>
      <c r="C75" s="42"/>
      <c r="D75" s="42"/>
      <c r="E75" s="42"/>
      <c r="F75" s="43"/>
      <c r="G75" s="44"/>
      <c r="H75" s="44"/>
    </row>
    <row r="76" spans="1:9" s="3" customFormat="1" x14ac:dyDescent="0.2">
      <c r="A76" s="42"/>
      <c r="B76" s="42"/>
      <c r="C76" s="42"/>
      <c r="D76" s="42"/>
      <c r="E76" s="42"/>
      <c r="F76" s="43"/>
      <c r="G76" s="44"/>
      <c r="H76" s="44"/>
    </row>
    <row r="77" spans="1:9" s="3" customFormat="1" x14ac:dyDescent="0.2">
      <c r="A77" s="42"/>
      <c r="B77" s="42"/>
      <c r="C77" s="42"/>
      <c r="D77" s="42"/>
      <c r="E77" s="42"/>
      <c r="F77" s="45"/>
      <c r="G77" s="44"/>
      <c r="H77" s="44"/>
    </row>
    <row r="78" spans="1:9" s="3" customFormat="1" x14ac:dyDescent="0.2">
      <c r="A78" s="90"/>
      <c r="F78" s="46"/>
      <c r="G78" s="44"/>
      <c r="H78" s="44"/>
    </row>
    <row r="79" spans="1:9" s="3" customFormat="1" x14ac:dyDescent="0.2">
      <c r="A79" s="90"/>
      <c r="F79" s="46"/>
      <c r="G79" s="44"/>
      <c r="H79" s="44"/>
    </row>
    <row r="80" spans="1:9" s="3" customFormat="1" x14ac:dyDescent="0.2">
      <c r="A80" s="90"/>
      <c r="F80" s="46"/>
      <c r="G80" s="44"/>
      <c r="H80" s="44"/>
    </row>
    <row r="81" spans="1:8" s="3" customFormat="1" x14ac:dyDescent="0.2">
      <c r="A81" s="90"/>
      <c r="F81" s="46"/>
      <c r="G81" s="44"/>
      <c r="H81" s="44"/>
    </row>
    <row r="82" spans="1:8" s="3" customFormat="1" x14ac:dyDescent="0.2">
      <c r="A82" s="90"/>
      <c r="F82" s="46"/>
      <c r="G82" s="44"/>
      <c r="H82" s="44"/>
    </row>
    <row r="83" spans="1:8" s="3" customFormat="1" x14ac:dyDescent="0.2">
      <c r="A83" s="90"/>
      <c r="F83" s="46"/>
      <c r="G83" s="44"/>
      <c r="H83" s="44"/>
    </row>
    <row r="84" spans="1:8" s="3" customFormat="1" x14ac:dyDescent="0.2">
      <c r="A84" s="90"/>
      <c r="F84" s="46"/>
      <c r="G84" s="44"/>
      <c r="H84" s="44"/>
    </row>
    <row r="85" spans="1:8" s="3" customFormat="1" x14ac:dyDescent="0.2">
      <c r="A85" s="90"/>
      <c r="F85" s="46"/>
      <c r="G85" s="44"/>
      <c r="H85" s="44"/>
    </row>
    <row r="86" spans="1:8" s="3" customFormat="1" x14ac:dyDescent="0.2">
      <c r="A86" s="90"/>
      <c r="F86" s="46"/>
      <c r="G86" s="44"/>
      <c r="H86" s="44"/>
    </row>
    <row r="87" spans="1:8" s="3" customFormat="1" x14ac:dyDescent="0.2">
      <c r="A87" s="90"/>
      <c r="F87" s="46"/>
      <c r="G87" s="44"/>
      <c r="H87" s="44"/>
    </row>
    <row r="88" spans="1:8" s="3" customFormat="1" x14ac:dyDescent="0.2">
      <c r="A88" s="90"/>
      <c r="F88" s="46"/>
      <c r="G88" s="44"/>
      <c r="H88" s="44"/>
    </row>
    <row r="89" spans="1:8" s="3" customFormat="1" x14ac:dyDescent="0.2">
      <c r="A89" s="90"/>
      <c r="F89" s="46"/>
      <c r="G89" s="44"/>
      <c r="H89" s="44"/>
    </row>
    <row r="90" spans="1:8" s="3" customFormat="1" x14ac:dyDescent="0.2">
      <c r="A90" s="90"/>
      <c r="F90" s="46"/>
      <c r="G90" s="44"/>
      <c r="H90" s="44"/>
    </row>
    <row r="91" spans="1:8" s="3" customFormat="1" x14ac:dyDescent="0.2">
      <c r="A91" s="90"/>
      <c r="F91" s="46"/>
      <c r="G91" s="44"/>
      <c r="H91" s="44"/>
    </row>
    <row r="92" spans="1:8" s="3" customFormat="1" x14ac:dyDescent="0.2">
      <c r="A92" s="90"/>
      <c r="F92" s="46"/>
      <c r="G92" s="44"/>
      <c r="H92" s="44"/>
    </row>
    <row r="93" spans="1:8" s="3" customFormat="1" x14ac:dyDescent="0.2">
      <c r="A93" s="90"/>
      <c r="F93" s="46"/>
      <c r="G93" s="44"/>
      <c r="H93" s="44"/>
    </row>
    <row r="94" spans="1:8" s="3" customFormat="1" x14ac:dyDescent="0.2">
      <c r="A94" s="90"/>
      <c r="F94" s="46"/>
      <c r="G94" s="44"/>
      <c r="H94" s="44"/>
    </row>
    <row r="95" spans="1:8" s="3" customFormat="1" x14ac:dyDescent="0.2">
      <c r="A95" s="90"/>
      <c r="F95" s="46"/>
      <c r="G95" s="44"/>
      <c r="H95" s="44"/>
    </row>
    <row r="96" spans="1:8" s="3" customFormat="1" x14ac:dyDescent="0.2">
      <c r="A96" s="90"/>
      <c r="F96" s="46"/>
      <c r="G96" s="44"/>
      <c r="H96" s="44"/>
    </row>
    <row r="97" spans="1:8" s="3" customFormat="1" x14ac:dyDescent="0.2">
      <c r="A97" s="90"/>
      <c r="F97" s="46"/>
      <c r="G97" s="44"/>
      <c r="H97" s="44"/>
    </row>
  </sheetData>
  <autoFilter ref="A7:K73"/>
  <mergeCells count="5">
    <mergeCell ref="D2:H2"/>
    <mergeCell ref="A3:F3"/>
    <mergeCell ref="A4:H4"/>
    <mergeCell ref="G73:H73"/>
    <mergeCell ref="F5:H5"/>
  </mergeCells>
  <pageMargins left="0.70866141732283472" right="0" top="0" bottom="0" header="0.31496062992125984" footer="0.31496062992125984"/>
  <pageSetup paperSize="9" scale="64" fitToHeight="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54"/>
  <sheetViews>
    <sheetView view="pageBreakPreview" zoomScale="80" zoomScaleNormal="100" zoomScaleSheetLayoutView="80" workbookViewId="0">
      <selection activeCell="D3" sqref="D3:I3"/>
    </sheetView>
  </sheetViews>
  <sheetFormatPr defaultColWidth="9.140625" defaultRowHeight="12.75" x14ac:dyDescent="0.2"/>
  <cols>
    <col min="1" max="1" width="72" style="10" customWidth="1"/>
    <col min="2" max="2" width="8.42578125" style="10" customWidth="1"/>
    <col min="3" max="3" width="6.7109375" style="1" customWidth="1"/>
    <col min="4" max="4" width="5.7109375" style="1" customWidth="1"/>
    <col min="5" max="5" width="12.140625" style="1" customWidth="1"/>
    <col min="6" max="6" width="5.28515625" style="1" customWidth="1"/>
    <col min="7" max="7" width="12.7109375" style="1" customWidth="1"/>
    <col min="8" max="8" width="12.85546875" style="1" customWidth="1"/>
    <col min="9" max="9" width="13.85546875" style="1" customWidth="1"/>
    <col min="10" max="10" width="14.7109375" style="1" customWidth="1"/>
    <col min="11" max="253" width="9.140625" style="1"/>
    <col min="254" max="254" width="72" style="1" customWidth="1"/>
    <col min="255" max="255" width="8.42578125" style="1" customWidth="1"/>
    <col min="256" max="256" width="6.7109375" style="1" customWidth="1"/>
    <col min="257" max="257" width="5.7109375" style="1" customWidth="1"/>
    <col min="258" max="258" width="12.140625" style="1" customWidth="1"/>
    <col min="259" max="259" width="4" style="1" customWidth="1"/>
    <col min="260" max="260" width="12.7109375" style="1" customWidth="1"/>
    <col min="261" max="261" width="12.85546875" style="1" customWidth="1"/>
    <col min="262" max="262" width="13.85546875" style="1" customWidth="1"/>
    <col min="263" max="264" width="9.140625" style="1"/>
    <col min="265" max="265" width="67" style="1" customWidth="1"/>
    <col min="266" max="509" width="9.140625" style="1"/>
    <col min="510" max="510" width="72" style="1" customWidth="1"/>
    <col min="511" max="511" width="8.42578125" style="1" customWidth="1"/>
    <col min="512" max="512" width="6.7109375" style="1" customWidth="1"/>
    <col min="513" max="513" width="5.7109375" style="1" customWidth="1"/>
    <col min="514" max="514" width="12.140625" style="1" customWidth="1"/>
    <col min="515" max="515" width="4" style="1" customWidth="1"/>
    <col min="516" max="516" width="12.7109375" style="1" customWidth="1"/>
    <col min="517" max="517" width="12.85546875" style="1" customWidth="1"/>
    <col min="518" max="518" width="13.85546875" style="1" customWidth="1"/>
    <col min="519" max="520" width="9.140625" style="1"/>
    <col min="521" max="521" width="67" style="1" customWidth="1"/>
    <col min="522" max="765" width="9.140625" style="1"/>
    <col min="766" max="766" width="72" style="1" customWidth="1"/>
    <col min="767" max="767" width="8.42578125" style="1" customWidth="1"/>
    <col min="768" max="768" width="6.7109375" style="1" customWidth="1"/>
    <col min="769" max="769" width="5.7109375" style="1" customWidth="1"/>
    <col min="770" max="770" width="12.140625" style="1" customWidth="1"/>
    <col min="771" max="771" width="4" style="1" customWidth="1"/>
    <col min="772" max="772" width="12.7109375" style="1" customWidth="1"/>
    <col min="773" max="773" width="12.85546875" style="1" customWidth="1"/>
    <col min="774" max="774" width="13.85546875" style="1" customWidth="1"/>
    <col min="775" max="776" width="9.140625" style="1"/>
    <col min="777" max="777" width="67" style="1" customWidth="1"/>
    <col min="778" max="1021" width="9.140625" style="1"/>
    <col min="1022" max="1022" width="72" style="1" customWidth="1"/>
    <col min="1023" max="1023" width="8.42578125" style="1" customWidth="1"/>
    <col min="1024" max="1024" width="6.7109375" style="1" customWidth="1"/>
    <col min="1025" max="1025" width="5.7109375" style="1" customWidth="1"/>
    <col min="1026" max="1026" width="12.140625" style="1" customWidth="1"/>
    <col min="1027" max="1027" width="4" style="1" customWidth="1"/>
    <col min="1028" max="1028" width="12.7109375" style="1" customWidth="1"/>
    <col min="1029" max="1029" width="12.85546875" style="1" customWidth="1"/>
    <col min="1030" max="1030" width="13.85546875" style="1" customWidth="1"/>
    <col min="1031" max="1032" width="9.140625" style="1"/>
    <col min="1033" max="1033" width="67" style="1" customWidth="1"/>
    <col min="1034" max="1277" width="9.140625" style="1"/>
    <col min="1278" max="1278" width="72" style="1" customWidth="1"/>
    <col min="1279" max="1279" width="8.42578125" style="1" customWidth="1"/>
    <col min="1280" max="1280" width="6.7109375" style="1" customWidth="1"/>
    <col min="1281" max="1281" width="5.7109375" style="1" customWidth="1"/>
    <col min="1282" max="1282" width="12.140625" style="1" customWidth="1"/>
    <col min="1283" max="1283" width="4" style="1" customWidth="1"/>
    <col min="1284" max="1284" width="12.7109375" style="1" customWidth="1"/>
    <col min="1285" max="1285" width="12.85546875" style="1" customWidth="1"/>
    <col min="1286" max="1286" width="13.85546875" style="1" customWidth="1"/>
    <col min="1287" max="1288" width="9.140625" style="1"/>
    <col min="1289" max="1289" width="67" style="1" customWidth="1"/>
    <col min="1290" max="1533" width="9.140625" style="1"/>
    <col min="1534" max="1534" width="72" style="1" customWidth="1"/>
    <col min="1535" max="1535" width="8.42578125" style="1" customWidth="1"/>
    <col min="1536" max="1536" width="6.7109375" style="1" customWidth="1"/>
    <col min="1537" max="1537" width="5.7109375" style="1" customWidth="1"/>
    <col min="1538" max="1538" width="12.140625" style="1" customWidth="1"/>
    <col min="1539" max="1539" width="4" style="1" customWidth="1"/>
    <col min="1540" max="1540" width="12.7109375" style="1" customWidth="1"/>
    <col min="1541" max="1541" width="12.85546875" style="1" customWidth="1"/>
    <col min="1542" max="1542" width="13.85546875" style="1" customWidth="1"/>
    <col min="1543" max="1544" width="9.140625" style="1"/>
    <col min="1545" max="1545" width="67" style="1" customWidth="1"/>
    <col min="1546" max="1789" width="9.140625" style="1"/>
    <col min="1790" max="1790" width="72" style="1" customWidth="1"/>
    <col min="1791" max="1791" width="8.42578125" style="1" customWidth="1"/>
    <col min="1792" max="1792" width="6.7109375" style="1" customWidth="1"/>
    <col min="1793" max="1793" width="5.7109375" style="1" customWidth="1"/>
    <col min="1794" max="1794" width="12.140625" style="1" customWidth="1"/>
    <col min="1795" max="1795" width="4" style="1" customWidth="1"/>
    <col min="1796" max="1796" width="12.7109375" style="1" customWidth="1"/>
    <col min="1797" max="1797" width="12.85546875" style="1" customWidth="1"/>
    <col min="1798" max="1798" width="13.85546875" style="1" customWidth="1"/>
    <col min="1799" max="1800" width="9.140625" style="1"/>
    <col min="1801" max="1801" width="67" style="1" customWidth="1"/>
    <col min="1802" max="2045" width="9.140625" style="1"/>
    <col min="2046" max="2046" width="72" style="1" customWidth="1"/>
    <col min="2047" max="2047" width="8.42578125" style="1" customWidth="1"/>
    <col min="2048" max="2048" width="6.7109375" style="1" customWidth="1"/>
    <col min="2049" max="2049" width="5.7109375" style="1" customWidth="1"/>
    <col min="2050" max="2050" width="12.140625" style="1" customWidth="1"/>
    <col min="2051" max="2051" width="4" style="1" customWidth="1"/>
    <col min="2052" max="2052" width="12.7109375" style="1" customWidth="1"/>
    <col min="2053" max="2053" width="12.85546875" style="1" customWidth="1"/>
    <col min="2054" max="2054" width="13.85546875" style="1" customWidth="1"/>
    <col min="2055" max="2056" width="9.140625" style="1"/>
    <col min="2057" max="2057" width="67" style="1" customWidth="1"/>
    <col min="2058" max="2301" width="9.140625" style="1"/>
    <col min="2302" max="2302" width="72" style="1" customWidth="1"/>
    <col min="2303" max="2303" width="8.42578125" style="1" customWidth="1"/>
    <col min="2304" max="2304" width="6.7109375" style="1" customWidth="1"/>
    <col min="2305" max="2305" width="5.7109375" style="1" customWidth="1"/>
    <col min="2306" max="2306" width="12.140625" style="1" customWidth="1"/>
    <col min="2307" max="2307" width="4" style="1" customWidth="1"/>
    <col min="2308" max="2308" width="12.7109375" style="1" customWidth="1"/>
    <col min="2309" max="2309" width="12.85546875" style="1" customWidth="1"/>
    <col min="2310" max="2310" width="13.85546875" style="1" customWidth="1"/>
    <col min="2311" max="2312" width="9.140625" style="1"/>
    <col min="2313" max="2313" width="67" style="1" customWidth="1"/>
    <col min="2314" max="2557" width="9.140625" style="1"/>
    <col min="2558" max="2558" width="72" style="1" customWidth="1"/>
    <col min="2559" max="2559" width="8.42578125" style="1" customWidth="1"/>
    <col min="2560" max="2560" width="6.7109375" style="1" customWidth="1"/>
    <col min="2561" max="2561" width="5.7109375" style="1" customWidth="1"/>
    <col min="2562" max="2562" width="12.140625" style="1" customWidth="1"/>
    <col min="2563" max="2563" width="4" style="1" customWidth="1"/>
    <col min="2564" max="2564" width="12.7109375" style="1" customWidth="1"/>
    <col min="2565" max="2565" width="12.85546875" style="1" customWidth="1"/>
    <col min="2566" max="2566" width="13.85546875" style="1" customWidth="1"/>
    <col min="2567" max="2568" width="9.140625" style="1"/>
    <col min="2569" max="2569" width="67" style="1" customWidth="1"/>
    <col min="2570" max="2813" width="9.140625" style="1"/>
    <col min="2814" max="2814" width="72" style="1" customWidth="1"/>
    <col min="2815" max="2815" width="8.42578125" style="1" customWidth="1"/>
    <col min="2816" max="2816" width="6.7109375" style="1" customWidth="1"/>
    <col min="2817" max="2817" width="5.7109375" style="1" customWidth="1"/>
    <col min="2818" max="2818" width="12.140625" style="1" customWidth="1"/>
    <col min="2819" max="2819" width="4" style="1" customWidth="1"/>
    <col min="2820" max="2820" width="12.7109375" style="1" customWidth="1"/>
    <col min="2821" max="2821" width="12.85546875" style="1" customWidth="1"/>
    <col min="2822" max="2822" width="13.85546875" style="1" customWidth="1"/>
    <col min="2823" max="2824" width="9.140625" style="1"/>
    <col min="2825" max="2825" width="67" style="1" customWidth="1"/>
    <col min="2826" max="3069" width="9.140625" style="1"/>
    <col min="3070" max="3070" width="72" style="1" customWidth="1"/>
    <col min="3071" max="3071" width="8.42578125" style="1" customWidth="1"/>
    <col min="3072" max="3072" width="6.7109375" style="1" customWidth="1"/>
    <col min="3073" max="3073" width="5.7109375" style="1" customWidth="1"/>
    <col min="3074" max="3074" width="12.140625" style="1" customWidth="1"/>
    <col min="3075" max="3075" width="4" style="1" customWidth="1"/>
    <col min="3076" max="3076" width="12.7109375" style="1" customWidth="1"/>
    <col min="3077" max="3077" width="12.85546875" style="1" customWidth="1"/>
    <col min="3078" max="3078" width="13.85546875" style="1" customWidth="1"/>
    <col min="3079" max="3080" width="9.140625" style="1"/>
    <col min="3081" max="3081" width="67" style="1" customWidth="1"/>
    <col min="3082" max="3325" width="9.140625" style="1"/>
    <col min="3326" max="3326" width="72" style="1" customWidth="1"/>
    <col min="3327" max="3327" width="8.42578125" style="1" customWidth="1"/>
    <col min="3328" max="3328" width="6.7109375" style="1" customWidth="1"/>
    <col min="3329" max="3329" width="5.7109375" style="1" customWidth="1"/>
    <col min="3330" max="3330" width="12.140625" style="1" customWidth="1"/>
    <col min="3331" max="3331" width="4" style="1" customWidth="1"/>
    <col min="3332" max="3332" width="12.7109375" style="1" customWidth="1"/>
    <col min="3333" max="3333" width="12.85546875" style="1" customWidth="1"/>
    <col min="3334" max="3334" width="13.85546875" style="1" customWidth="1"/>
    <col min="3335" max="3336" width="9.140625" style="1"/>
    <col min="3337" max="3337" width="67" style="1" customWidth="1"/>
    <col min="3338" max="3581" width="9.140625" style="1"/>
    <col min="3582" max="3582" width="72" style="1" customWidth="1"/>
    <col min="3583" max="3583" width="8.42578125" style="1" customWidth="1"/>
    <col min="3584" max="3584" width="6.7109375" style="1" customWidth="1"/>
    <col min="3585" max="3585" width="5.7109375" style="1" customWidth="1"/>
    <col min="3586" max="3586" width="12.140625" style="1" customWidth="1"/>
    <col min="3587" max="3587" width="4" style="1" customWidth="1"/>
    <col min="3588" max="3588" width="12.7109375" style="1" customWidth="1"/>
    <col min="3589" max="3589" width="12.85546875" style="1" customWidth="1"/>
    <col min="3590" max="3590" width="13.85546875" style="1" customWidth="1"/>
    <col min="3591" max="3592" width="9.140625" style="1"/>
    <col min="3593" max="3593" width="67" style="1" customWidth="1"/>
    <col min="3594" max="3837" width="9.140625" style="1"/>
    <col min="3838" max="3838" width="72" style="1" customWidth="1"/>
    <col min="3839" max="3839" width="8.42578125" style="1" customWidth="1"/>
    <col min="3840" max="3840" width="6.7109375" style="1" customWidth="1"/>
    <col min="3841" max="3841" width="5.7109375" style="1" customWidth="1"/>
    <col min="3842" max="3842" width="12.140625" style="1" customWidth="1"/>
    <col min="3843" max="3843" width="4" style="1" customWidth="1"/>
    <col min="3844" max="3844" width="12.7109375" style="1" customWidth="1"/>
    <col min="3845" max="3845" width="12.85546875" style="1" customWidth="1"/>
    <col min="3846" max="3846" width="13.85546875" style="1" customWidth="1"/>
    <col min="3847" max="3848" width="9.140625" style="1"/>
    <col min="3849" max="3849" width="67" style="1" customWidth="1"/>
    <col min="3850" max="4093" width="9.140625" style="1"/>
    <col min="4094" max="4094" width="72" style="1" customWidth="1"/>
    <col min="4095" max="4095" width="8.42578125" style="1" customWidth="1"/>
    <col min="4096" max="4096" width="6.7109375" style="1" customWidth="1"/>
    <col min="4097" max="4097" width="5.7109375" style="1" customWidth="1"/>
    <col min="4098" max="4098" width="12.140625" style="1" customWidth="1"/>
    <col min="4099" max="4099" width="4" style="1" customWidth="1"/>
    <col min="4100" max="4100" width="12.7109375" style="1" customWidth="1"/>
    <col min="4101" max="4101" width="12.85546875" style="1" customWidth="1"/>
    <col min="4102" max="4102" width="13.85546875" style="1" customWidth="1"/>
    <col min="4103" max="4104" width="9.140625" style="1"/>
    <col min="4105" max="4105" width="67" style="1" customWidth="1"/>
    <col min="4106" max="4349" width="9.140625" style="1"/>
    <col min="4350" max="4350" width="72" style="1" customWidth="1"/>
    <col min="4351" max="4351" width="8.42578125" style="1" customWidth="1"/>
    <col min="4352" max="4352" width="6.7109375" style="1" customWidth="1"/>
    <col min="4353" max="4353" width="5.7109375" style="1" customWidth="1"/>
    <col min="4354" max="4354" width="12.140625" style="1" customWidth="1"/>
    <col min="4355" max="4355" width="4" style="1" customWidth="1"/>
    <col min="4356" max="4356" width="12.7109375" style="1" customWidth="1"/>
    <col min="4357" max="4357" width="12.85546875" style="1" customWidth="1"/>
    <col min="4358" max="4358" width="13.85546875" style="1" customWidth="1"/>
    <col min="4359" max="4360" width="9.140625" style="1"/>
    <col min="4361" max="4361" width="67" style="1" customWidth="1"/>
    <col min="4362" max="4605" width="9.140625" style="1"/>
    <col min="4606" max="4606" width="72" style="1" customWidth="1"/>
    <col min="4607" max="4607" width="8.42578125" style="1" customWidth="1"/>
    <col min="4608" max="4608" width="6.7109375" style="1" customWidth="1"/>
    <col min="4609" max="4609" width="5.7109375" style="1" customWidth="1"/>
    <col min="4610" max="4610" width="12.140625" style="1" customWidth="1"/>
    <col min="4611" max="4611" width="4" style="1" customWidth="1"/>
    <col min="4612" max="4612" width="12.7109375" style="1" customWidth="1"/>
    <col min="4613" max="4613" width="12.85546875" style="1" customWidth="1"/>
    <col min="4614" max="4614" width="13.85546875" style="1" customWidth="1"/>
    <col min="4615" max="4616" width="9.140625" style="1"/>
    <col min="4617" max="4617" width="67" style="1" customWidth="1"/>
    <col min="4618" max="4861" width="9.140625" style="1"/>
    <col min="4862" max="4862" width="72" style="1" customWidth="1"/>
    <col min="4863" max="4863" width="8.42578125" style="1" customWidth="1"/>
    <col min="4864" max="4864" width="6.7109375" style="1" customWidth="1"/>
    <col min="4865" max="4865" width="5.7109375" style="1" customWidth="1"/>
    <col min="4866" max="4866" width="12.140625" style="1" customWidth="1"/>
    <col min="4867" max="4867" width="4" style="1" customWidth="1"/>
    <col min="4868" max="4868" width="12.7109375" style="1" customWidth="1"/>
    <col min="4869" max="4869" width="12.85546875" style="1" customWidth="1"/>
    <col min="4870" max="4870" width="13.85546875" style="1" customWidth="1"/>
    <col min="4871" max="4872" width="9.140625" style="1"/>
    <col min="4873" max="4873" width="67" style="1" customWidth="1"/>
    <col min="4874" max="5117" width="9.140625" style="1"/>
    <col min="5118" max="5118" width="72" style="1" customWidth="1"/>
    <col min="5119" max="5119" width="8.42578125" style="1" customWidth="1"/>
    <col min="5120" max="5120" width="6.7109375" style="1" customWidth="1"/>
    <col min="5121" max="5121" width="5.7109375" style="1" customWidth="1"/>
    <col min="5122" max="5122" width="12.140625" style="1" customWidth="1"/>
    <col min="5123" max="5123" width="4" style="1" customWidth="1"/>
    <col min="5124" max="5124" width="12.7109375" style="1" customWidth="1"/>
    <col min="5125" max="5125" width="12.85546875" style="1" customWidth="1"/>
    <col min="5126" max="5126" width="13.85546875" style="1" customWidth="1"/>
    <col min="5127" max="5128" width="9.140625" style="1"/>
    <col min="5129" max="5129" width="67" style="1" customWidth="1"/>
    <col min="5130" max="5373" width="9.140625" style="1"/>
    <col min="5374" max="5374" width="72" style="1" customWidth="1"/>
    <col min="5375" max="5375" width="8.42578125" style="1" customWidth="1"/>
    <col min="5376" max="5376" width="6.7109375" style="1" customWidth="1"/>
    <col min="5377" max="5377" width="5.7109375" style="1" customWidth="1"/>
    <col min="5378" max="5378" width="12.140625" style="1" customWidth="1"/>
    <col min="5379" max="5379" width="4" style="1" customWidth="1"/>
    <col min="5380" max="5380" width="12.7109375" style="1" customWidth="1"/>
    <col min="5381" max="5381" width="12.85546875" style="1" customWidth="1"/>
    <col min="5382" max="5382" width="13.85546875" style="1" customWidth="1"/>
    <col min="5383" max="5384" width="9.140625" style="1"/>
    <col min="5385" max="5385" width="67" style="1" customWidth="1"/>
    <col min="5386" max="5629" width="9.140625" style="1"/>
    <col min="5630" max="5630" width="72" style="1" customWidth="1"/>
    <col min="5631" max="5631" width="8.42578125" style="1" customWidth="1"/>
    <col min="5632" max="5632" width="6.7109375" style="1" customWidth="1"/>
    <col min="5633" max="5633" width="5.7109375" style="1" customWidth="1"/>
    <col min="5634" max="5634" width="12.140625" style="1" customWidth="1"/>
    <col min="5635" max="5635" width="4" style="1" customWidth="1"/>
    <col min="5636" max="5636" width="12.7109375" style="1" customWidth="1"/>
    <col min="5637" max="5637" width="12.85546875" style="1" customWidth="1"/>
    <col min="5638" max="5638" width="13.85546875" style="1" customWidth="1"/>
    <col min="5639" max="5640" width="9.140625" style="1"/>
    <col min="5641" max="5641" width="67" style="1" customWidth="1"/>
    <col min="5642" max="5885" width="9.140625" style="1"/>
    <col min="5886" max="5886" width="72" style="1" customWidth="1"/>
    <col min="5887" max="5887" width="8.42578125" style="1" customWidth="1"/>
    <col min="5888" max="5888" width="6.7109375" style="1" customWidth="1"/>
    <col min="5889" max="5889" width="5.7109375" style="1" customWidth="1"/>
    <col min="5890" max="5890" width="12.140625" style="1" customWidth="1"/>
    <col min="5891" max="5891" width="4" style="1" customWidth="1"/>
    <col min="5892" max="5892" width="12.7109375" style="1" customWidth="1"/>
    <col min="5893" max="5893" width="12.85546875" style="1" customWidth="1"/>
    <col min="5894" max="5894" width="13.85546875" style="1" customWidth="1"/>
    <col min="5895" max="5896" width="9.140625" style="1"/>
    <col min="5897" max="5897" width="67" style="1" customWidth="1"/>
    <col min="5898" max="6141" width="9.140625" style="1"/>
    <col min="6142" max="6142" width="72" style="1" customWidth="1"/>
    <col min="6143" max="6143" width="8.42578125" style="1" customWidth="1"/>
    <col min="6144" max="6144" width="6.7109375" style="1" customWidth="1"/>
    <col min="6145" max="6145" width="5.7109375" style="1" customWidth="1"/>
    <col min="6146" max="6146" width="12.140625" style="1" customWidth="1"/>
    <col min="6147" max="6147" width="4" style="1" customWidth="1"/>
    <col min="6148" max="6148" width="12.7109375" style="1" customWidth="1"/>
    <col min="6149" max="6149" width="12.85546875" style="1" customWidth="1"/>
    <col min="6150" max="6150" width="13.85546875" style="1" customWidth="1"/>
    <col min="6151" max="6152" width="9.140625" style="1"/>
    <col min="6153" max="6153" width="67" style="1" customWidth="1"/>
    <col min="6154" max="6397" width="9.140625" style="1"/>
    <col min="6398" max="6398" width="72" style="1" customWidth="1"/>
    <col min="6399" max="6399" width="8.42578125" style="1" customWidth="1"/>
    <col min="6400" max="6400" width="6.7109375" style="1" customWidth="1"/>
    <col min="6401" max="6401" width="5.7109375" style="1" customWidth="1"/>
    <col min="6402" max="6402" width="12.140625" style="1" customWidth="1"/>
    <col min="6403" max="6403" width="4" style="1" customWidth="1"/>
    <col min="6404" max="6404" width="12.7109375" style="1" customWidth="1"/>
    <col min="6405" max="6405" width="12.85546875" style="1" customWidth="1"/>
    <col min="6406" max="6406" width="13.85546875" style="1" customWidth="1"/>
    <col min="6407" max="6408" width="9.140625" style="1"/>
    <col min="6409" max="6409" width="67" style="1" customWidth="1"/>
    <col min="6410" max="6653" width="9.140625" style="1"/>
    <col min="6654" max="6654" width="72" style="1" customWidth="1"/>
    <col min="6655" max="6655" width="8.42578125" style="1" customWidth="1"/>
    <col min="6656" max="6656" width="6.7109375" style="1" customWidth="1"/>
    <col min="6657" max="6657" width="5.7109375" style="1" customWidth="1"/>
    <col min="6658" max="6658" width="12.140625" style="1" customWidth="1"/>
    <col min="6659" max="6659" width="4" style="1" customWidth="1"/>
    <col min="6660" max="6660" width="12.7109375" style="1" customWidth="1"/>
    <col min="6661" max="6661" width="12.85546875" style="1" customWidth="1"/>
    <col min="6662" max="6662" width="13.85546875" style="1" customWidth="1"/>
    <col min="6663" max="6664" width="9.140625" style="1"/>
    <col min="6665" max="6665" width="67" style="1" customWidth="1"/>
    <col min="6666" max="6909" width="9.140625" style="1"/>
    <col min="6910" max="6910" width="72" style="1" customWidth="1"/>
    <col min="6911" max="6911" width="8.42578125" style="1" customWidth="1"/>
    <col min="6912" max="6912" width="6.7109375" style="1" customWidth="1"/>
    <col min="6913" max="6913" width="5.7109375" style="1" customWidth="1"/>
    <col min="6914" max="6914" width="12.140625" style="1" customWidth="1"/>
    <col min="6915" max="6915" width="4" style="1" customWidth="1"/>
    <col min="6916" max="6916" width="12.7109375" style="1" customWidth="1"/>
    <col min="6917" max="6917" width="12.85546875" style="1" customWidth="1"/>
    <col min="6918" max="6918" width="13.85546875" style="1" customWidth="1"/>
    <col min="6919" max="6920" width="9.140625" style="1"/>
    <col min="6921" max="6921" width="67" style="1" customWidth="1"/>
    <col min="6922" max="7165" width="9.140625" style="1"/>
    <col min="7166" max="7166" width="72" style="1" customWidth="1"/>
    <col min="7167" max="7167" width="8.42578125" style="1" customWidth="1"/>
    <col min="7168" max="7168" width="6.7109375" style="1" customWidth="1"/>
    <col min="7169" max="7169" width="5.7109375" style="1" customWidth="1"/>
    <col min="7170" max="7170" width="12.140625" style="1" customWidth="1"/>
    <col min="7171" max="7171" width="4" style="1" customWidth="1"/>
    <col min="7172" max="7172" width="12.7109375" style="1" customWidth="1"/>
    <col min="7173" max="7173" width="12.85546875" style="1" customWidth="1"/>
    <col min="7174" max="7174" width="13.85546875" style="1" customWidth="1"/>
    <col min="7175" max="7176" width="9.140625" style="1"/>
    <col min="7177" max="7177" width="67" style="1" customWidth="1"/>
    <col min="7178" max="7421" width="9.140625" style="1"/>
    <col min="7422" max="7422" width="72" style="1" customWidth="1"/>
    <col min="7423" max="7423" width="8.42578125" style="1" customWidth="1"/>
    <col min="7424" max="7424" width="6.7109375" style="1" customWidth="1"/>
    <col min="7425" max="7425" width="5.7109375" style="1" customWidth="1"/>
    <col min="7426" max="7426" width="12.140625" style="1" customWidth="1"/>
    <col min="7427" max="7427" width="4" style="1" customWidth="1"/>
    <col min="7428" max="7428" width="12.7109375" style="1" customWidth="1"/>
    <col min="7429" max="7429" width="12.85546875" style="1" customWidth="1"/>
    <col min="7430" max="7430" width="13.85546875" style="1" customWidth="1"/>
    <col min="7431" max="7432" width="9.140625" style="1"/>
    <col min="7433" max="7433" width="67" style="1" customWidth="1"/>
    <col min="7434" max="7677" width="9.140625" style="1"/>
    <col min="7678" max="7678" width="72" style="1" customWidth="1"/>
    <col min="7679" max="7679" width="8.42578125" style="1" customWidth="1"/>
    <col min="7680" max="7680" width="6.7109375" style="1" customWidth="1"/>
    <col min="7681" max="7681" width="5.7109375" style="1" customWidth="1"/>
    <col min="7682" max="7682" width="12.140625" style="1" customWidth="1"/>
    <col min="7683" max="7683" width="4" style="1" customWidth="1"/>
    <col min="7684" max="7684" width="12.7109375" style="1" customWidth="1"/>
    <col min="7685" max="7685" width="12.85546875" style="1" customWidth="1"/>
    <col min="7686" max="7686" width="13.85546875" style="1" customWidth="1"/>
    <col min="7687" max="7688" width="9.140625" style="1"/>
    <col min="7689" max="7689" width="67" style="1" customWidth="1"/>
    <col min="7690" max="7933" width="9.140625" style="1"/>
    <col min="7934" max="7934" width="72" style="1" customWidth="1"/>
    <col min="7935" max="7935" width="8.42578125" style="1" customWidth="1"/>
    <col min="7936" max="7936" width="6.7109375" style="1" customWidth="1"/>
    <col min="7937" max="7937" width="5.7109375" style="1" customWidth="1"/>
    <col min="7938" max="7938" width="12.140625" style="1" customWidth="1"/>
    <col min="7939" max="7939" width="4" style="1" customWidth="1"/>
    <col min="7940" max="7940" width="12.7109375" style="1" customWidth="1"/>
    <col min="7941" max="7941" width="12.85546875" style="1" customWidth="1"/>
    <col min="7942" max="7942" width="13.85546875" style="1" customWidth="1"/>
    <col min="7943" max="7944" width="9.140625" style="1"/>
    <col min="7945" max="7945" width="67" style="1" customWidth="1"/>
    <col min="7946" max="8189" width="9.140625" style="1"/>
    <col min="8190" max="8190" width="72" style="1" customWidth="1"/>
    <col min="8191" max="8191" width="8.42578125" style="1" customWidth="1"/>
    <col min="8192" max="8192" width="6.7109375" style="1" customWidth="1"/>
    <col min="8193" max="8193" width="5.7109375" style="1" customWidth="1"/>
    <col min="8194" max="8194" width="12.140625" style="1" customWidth="1"/>
    <col min="8195" max="8195" width="4" style="1" customWidth="1"/>
    <col min="8196" max="8196" width="12.7109375" style="1" customWidth="1"/>
    <col min="8197" max="8197" width="12.85546875" style="1" customWidth="1"/>
    <col min="8198" max="8198" width="13.85546875" style="1" customWidth="1"/>
    <col min="8199" max="8200" width="9.140625" style="1"/>
    <col min="8201" max="8201" width="67" style="1" customWidth="1"/>
    <col min="8202" max="8445" width="9.140625" style="1"/>
    <col min="8446" max="8446" width="72" style="1" customWidth="1"/>
    <col min="8447" max="8447" width="8.42578125" style="1" customWidth="1"/>
    <col min="8448" max="8448" width="6.7109375" style="1" customWidth="1"/>
    <col min="8449" max="8449" width="5.7109375" style="1" customWidth="1"/>
    <col min="8450" max="8450" width="12.140625" style="1" customWidth="1"/>
    <col min="8451" max="8451" width="4" style="1" customWidth="1"/>
    <col min="8452" max="8452" width="12.7109375" style="1" customWidth="1"/>
    <col min="8453" max="8453" width="12.85546875" style="1" customWidth="1"/>
    <col min="8454" max="8454" width="13.85546875" style="1" customWidth="1"/>
    <col min="8455" max="8456" width="9.140625" style="1"/>
    <col min="8457" max="8457" width="67" style="1" customWidth="1"/>
    <col min="8458" max="8701" width="9.140625" style="1"/>
    <col min="8702" max="8702" width="72" style="1" customWidth="1"/>
    <col min="8703" max="8703" width="8.42578125" style="1" customWidth="1"/>
    <col min="8704" max="8704" width="6.7109375" style="1" customWidth="1"/>
    <col min="8705" max="8705" width="5.7109375" style="1" customWidth="1"/>
    <col min="8706" max="8706" width="12.140625" style="1" customWidth="1"/>
    <col min="8707" max="8707" width="4" style="1" customWidth="1"/>
    <col min="8708" max="8708" width="12.7109375" style="1" customWidth="1"/>
    <col min="8709" max="8709" width="12.85546875" style="1" customWidth="1"/>
    <col min="8710" max="8710" width="13.85546875" style="1" customWidth="1"/>
    <col min="8711" max="8712" width="9.140625" style="1"/>
    <col min="8713" max="8713" width="67" style="1" customWidth="1"/>
    <col min="8714" max="8957" width="9.140625" style="1"/>
    <col min="8958" max="8958" width="72" style="1" customWidth="1"/>
    <col min="8959" max="8959" width="8.42578125" style="1" customWidth="1"/>
    <col min="8960" max="8960" width="6.7109375" style="1" customWidth="1"/>
    <col min="8961" max="8961" width="5.7109375" style="1" customWidth="1"/>
    <col min="8962" max="8962" width="12.140625" style="1" customWidth="1"/>
    <col min="8963" max="8963" width="4" style="1" customWidth="1"/>
    <col min="8964" max="8964" width="12.7109375" style="1" customWidth="1"/>
    <col min="8965" max="8965" width="12.85546875" style="1" customWidth="1"/>
    <col min="8966" max="8966" width="13.85546875" style="1" customWidth="1"/>
    <col min="8967" max="8968" width="9.140625" style="1"/>
    <col min="8969" max="8969" width="67" style="1" customWidth="1"/>
    <col min="8970" max="9213" width="9.140625" style="1"/>
    <col min="9214" max="9214" width="72" style="1" customWidth="1"/>
    <col min="9215" max="9215" width="8.42578125" style="1" customWidth="1"/>
    <col min="9216" max="9216" width="6.7109375" style="1" customWidth="1"/>
    <col min="9217" max="9217" width="5.7109375" style="1" customWidth="1"/>
    <col min="9218" max="9218" width="12.140625" style="1" customWidth="1"/>
    <col min="9219" max="9219" width="4" style="1" customWidth="1"/>
    <col min="9220" max="9220" width="12.7109375" style="1" customWidth="1"/>
    <col min="9221" max="9221" width="12.85546875" style="1" customWidth="1"/>
    <col min="9222" max="9222" width="13.85546875" style="1" customWidth="1"/>
    <col min="9223" max="9224" width="9.140625" style="1"/>
    <col min="9225" max="9225" width="67" style="1" customWidth="1"/>
    <col min="9226" max="9469" width="9.140625" style="1"/>
    <col min="9470" max="9470" width="72" style="1" customWidth="1"/>
    <col min="9471" max="9471" width="8.42578125" style="1" customWidth="1"/>
    <col min="9472" max="9472" width="6.7109375" style="1" customWidth="1"/>
    <col min="9473" max="9473" width="5.7109375" style="1" customWidth="1"/>
    <col min="9474" max="9474" width="12.140625" style="1" customWidth="1"/>
    <col min="9475" max="9475" width="4" style="1" customWidth="1"/>
    <col min="9476" max="9476" width="12.7109375" style="1" customWidth="1"/>
    <col min="9477" max="9477" width="12.85546875" style="1" customWidth="1"/>
    <col min="9478" max="9478" width="13.85546875" style="1" customWidth="1"/>
    <col min="9479" max="9480" width="9.140625" style="1"/>
    <col min="9481" max="9481" width="67" style="1" customWidth="1"/>
    <col min="9482" max="9725" width="9.140625" style="1"/>
    <col min="9726" max="9726" width="72" style="1" customWidth="1"/>
    <col min="9727" max="9727" width="8.42578125" style="1" customWidth="1"/>
    <col min="9728" max="9728" width="6.7109375" style="1" customWidth="1"/>
    <col min="9729" max="9729" width="5.7109375" style="1" customWidth="1"/>
    <col min="9730" max="9730" width="12.140625" style="1" customWidth="1"/>
    <col min="9731" max="9731" width="4" style="1" customWidth="1"/>
    <col min="9732" max="9732" width="12.7109375" style="1" customWidth="1"/>
    <col min="9733" max="9733" width="12.85546875" style="1" customWidth="1"/>
    <col min="9734" max="9734" width="13.85546875" style="1" customWidth="1"/>
    <col min="9735" max="9736" width="9.140625" style="1"/>
    <col min="9737" max="9737" width="67" style="1" customWidth="1"/>
    <col min="9738" max="9981" width="9.140625" style="1"/>
    <col min="9982" max="9982" width="72" style="1" customWidth="1"/>
    <col min="9983" max="9983" width="8.42578125" style="1" customWidth="1"/>
    <col min="9984" max="9984" width="6.7109375" style="1" customWidth="1"/>
    <col min="9985" max="9985" width="5.7109375" style="1" customWidth="1"/>
    <col min="9986" max="9986" width="12.140625" style="1" customWidth="1"/>
    <col min="9987" max="9987" width="4" style="1" customWidth="1"/>
    <col min="9988" max="9988" width="12.7109375" style="1" customWidth="1"/>
    <col min="9989" max="9989" width="12.85546875" style="1" customWidth="1"/>
    <col min="9990" max="9990" width="13.85546875" style="1" customWidth="1"/>
    <col min="9991" max="9992" width="9.140625" style="1"/>
    <col min="9993" max="9993" width="67" style="1" customWidth="1"/>
    <col min="9994" max="10237" width="9.140625" style="1"/>
    <col min="10238" max="10238" width="72" style="1" customWidth="1"/>
    <col min="10239" max="10239" width="8.42578125" style="1" customWidth="1"/>
    <col min="10240" max="10240" width="6.7109375" style="1" customWidth="1"/>
    <col min="10241" max="10241" width="5.7109375" style="1" customWidth="1"/>
    <col min="10242" max="10242" width="12.140625" style="1" customWidth="1"/>
    <col min="10243" max="10243" width="4" style="1" customWidth="1"/>
    <col min="10244" max="10244" width="12.7109375" style="1" customWidth="1"/>
    <col min="10245" max="10245" width="12.85546875" style="1" customWidth="1"/>
    <col min="10246" max="10246" width="13.85546875" style="1" customWidth="1"/>
    <col min="10247" max="10248" width="9.140625" style="1"/>
    <col min="10249" max="10249" width="67" style="1" customWidth="1"/>
    <col min="10250" max="10493" width="9.140625" style="1"/>
    <col min="10494" max="10494" width="72" style="1" customWidth="1"/>
    <col min="10495" max="10495" width="8.42578125" style="1" customWidth="1"/>
    <col min="10496" max="10496" width="6.7109375" style="1" customWidth="1"/>
    <col min="10497" max="10497" width="5.7109375" style="1" customWidth="1"/>
    <col min="10498" max="10498" width="12.140625" style="1" customWidth="1"/>
    <col min="10499" max="10499" width="4" style="1" customWidth="1"/>
    <col min="10500" max="10500" width="12.7109375" style="1" customWidth="1"/>
    <col min="10501" max="10501" width="12.85546875" style="1" customWidth="1"/>
    <col min="10502" max="10502" width="13.85546875" style="1" customWidth="1"/>
    <col min="10503" max="10504" width="9.140625" style="1"/>
    <col min="10505" max="10505" width="67" style="1" customWidth="1"/>
    <col min="10506" max="10749" width="9.140625" style="1"/>
    <col min="10750" max="10750" width="72" style="1" customWidth="1"/>
    <col min="10751" max="10751" width="8.42578125" style="1" customWidth="1"/>
    <col min="10752" max="10752" width="6.7109375" style="1" customWidth="1"/>
    <col min="10753" max="10753" width="5.7109375" style="1" customWidth="1"/>
    <col min="10754" max="10754" width="12.140625" style="1" customWidth="1"/>
    <col min="10755" max="10755" width="4" style="1" customWidth="1"/>
    <col min="10756" max="10756" width="12.7109375" style="1" customWidth="1"/>
    <col min="10757" max="10757" width="12.85546875" style="1" customWidth="1"/>
    <col min="10758" max="10758" width="13.85546875" style="1" customWidth="1"/>
    <col min="10759" max="10760" width="9.140625" style="1"/>
    <col min="10761" max="10761" width="67" style="1" customWidth="1"/>
    <col min="10762" max="11005" width="9.140625" style="1"/>
    <col min="11006" max="11006" width="72" style="1" customWidth="1"/>
    <col min="11007" max="11007" width="8.42578125" style="1" customWidth="1"/>
    <col min="11008" max="11008" width="6.7109375" style="1" customWidth="1"/>
    <col min="11009" max="11009" width="5.7109375" style="1" customWidth="1"/>
    <col min="11010" max="11010" width="12.140625" style="1" customWidth="1"/>
    <col min="11011" max="11011" width="4" style="1" customWidth="1"/>
    <col min="11012" max="11012" width="12.7109375" style="1" customWidth="1"/>
    <col min="11013" max="11013" width="12.85546875" style="1" customWidth="1"/>
    <col min="11014" max="11014" width="13.85546875" style="1" customWidth="1"/>
    <col min="11015" max="11016" width="9.140625" style="1"/>
    <col min="11017" max="11017" width="67" style="1" customWidth="1"/>
    <col min="11018" max="11261" width="9.140625" style="1"/>
    <col min="11262" max="11262" width="72" style="1" customWidth="1"/>
    <col min="11263" max="11263" width="8.42578125" style="1" customWidth="1"/>
    <col min="11264" max="11264" width="6.7109375" style="1" customWidth="1"/>
    <col min="11265" max="11265" width="5.7109375" style="1" customWidth="1"/>
    <col min="11266" max="11266" width="12.140625" style="1" customWidth="1"/>
    <col min="11267" max="11267" width="4" style="1" customWidth="1"/>
    <col min="11268" max="11268" width="12.7109375" style="1" customWidth="1"/>
    <col min="11269" max="11269" width="12.85546875" style="1" customWidth="1"/>
    <col min="11270" max="11270" width="13.85546875" style="1" customWidth="1"/>
    <col min="11271" max="11272" width="9.140625" style="1"/>
    <col min="11273" max="11273" width="67" style="1" customWidth="1"/>
    <col min="11274" max="11517" width="9.140625" style="1"/>
    <col min="11518" max="11518" width="72" style="1" customWidth="1"/>
    <col min="11519" max="11519" width="8.42578125" style="1" customWidth="1"/>
    <col min="11520" max="11520" width="6.7109375" style="1" customWidth="1"/>
    <col min="11521" max="11521" width="5.7109375" style="1" customWidth="1"/>
    <col min="11522" max="11522" width="12.140625" style="1" customWidth="1"/>
    <col min="11523" max="11523" width="4" style="1" customWidth="1"/>
    <col min="11524" max="11524" width="12.7109375" style="1" customWidth="1"/>
    <col min="11525" max="11525" width="12.85546875" style="1" customWidth="1"/>
    <col min="11526" max="11526" width="13.85546875" style="1" customWidth="1"/>
    <col min="11527" max="11528" width="9.140625" style="1"/>
    <col min="11529" max="11529" width="67" style="1" customWidth="1"/>
    <col min="11530" max="11773" width="9.140625" style="1"/>
    <col min="11774" max="11774" width="72" style="1" customWidth="1"/>
    <col min="11775" max="11775" width="8.42578125" style="1" customWidth="1"/>
    <col min="11776" max="11776" width="6.7109375" style="1" customWidth="1"/>
    <col min="11777" max="11777" width="5.7109375" style="1" customWidth="1"/>
    <col min="11778" max="11778" width="12.140625" style="1" customWidth="1"/>
    <col min="11779" max="11779" width="4" style="1" customWidth="1"/>
    <col min="11780" max="11780" width="12.7109375" style="1" customWidth="1"/>
    <col min="11781" max="11781" width="12.85546875" style="1" customWidth="1"/>
    <col min="11782" max="11782" width="13.85546875" style="1" customWidth="1"/>
    <col min="11783" max="11784" width="9.140625" style="1"/>
    <col min="11785" max="11785" width="67" style="1" customWidth="1"/>
    <col min="11786" max="12029" width="9.140625" style="1"/>
    <col min="12030" max="12030" width="72" style="1" customWidth="1"/>
    <col min="12031" max="12031" width="8.42578125" style="1" customWidth="1"/>
    <col min="12032" max="12032" width="6.7109375" style="1" customWidth="1"/>
    <col min="12033" max="12033" width="5.7109375" style="1" customWidth="1"/>
    <col min="12034" max="12034" width="12.140625" style="1" customWidth="1"/>
    <col min="12035" max="12035" width="4" style="1" customWidth="1"/>
    <col min="12036" max="12036" width="12.7109375" style="1" customWidth="1"/>
    <col min="12037" max="12037" width="12.85546875" style="1" customWidth="1"/>
    <col min="12038" max="12038" width="13.85546875" style="1" customWidth="1"/>
    <col min="12039" max="12040" width="9.140625" style="1"/>
    <col min="12041" max="12041" width="67" style="1" customWidth="1"/>
    <col min="12042" max="12285" width="9.140625" style="1"/>
    <col min="12286" max="12286" width="72" style="1" customWidth="1"/>
    <col min="12287" max="12287" width="8.42578125" style="1" customWidth="1"/>
    <col min="12288" max="12288" width="6.7109375" style="1" customWidth="1"/>
    <col min="12289" max="12289" width="5.7109375" style="1" customWidth="1"/>
    <col min="12290" max="12290" width="12.140625" style="1" customWidth="1"/>
    <col min="12291" max="12291" width="4" style="1" customWidth="1"/>
    <col min="12292" max="12292" width="12.7109375" style="1" customWidth="1"/>
    <col min="12293" max="12293" width="12.85546875" style="1" customWidth="1"/>
    <col min="12294" max="12294" width="13.85546875" style="1" customWidth="1"/>
    <col min="12295" max="12296" width="9.140625" style="1"/>
    <col min="12297" max="12297" width="67" style="1" customWidth="1"/>
    <col min="12298" max="12541" width="9.140625" style="1"/>
    <col min="12542" max="12542" width="72" style="1" customWidth="1"/>
    <col min="12543" max="12543" width="8.42578125" style="1" customWidth="1"/>
    <col min="12544" max="12544" width="6.7109375" style="1" customWidth="1"/>
    <col min="12545" max="12545" width="5.7109375" style="1" customWidth="1"/>
    <col min="12546" max="12546" width="12.140625" style="1" customWidth="1"/>
    <col min="12547" max="12547" width="4" style="1" customWidth="1"/>
    <col min="12548" max="12548" width="12.7109375" style="1" customWidth="1"/>
    <col min="12549" max="12549" width="12.85546875" style="1" customWidth="1"/>
    <col min="12550" max="12550" width="13.85546875" style="1" customWidth="1"/>
    <col min="12551" max="12552" width="9.140625" style="1"/>
    <col min="12553" max="12553" width="67" style="1" customWidth="1"/>
    <col min="12554" max="12797" width="9.140625" style="1"/>
    <col min="12798" max="12798" width="72" style="1" customWidth="1"/>
    <col min="12799" max="12799" width="8.42578125" style="1" customWidth="1"/>
    <col min="12800" max="12800" width="6.7109375" style="1" customWidth="1"/>
    <col min="12801" max="12801" width="5.7109375" style="1" customWidth="1"/>
    <col min="12802" max="12802" width="12.140625" style="1" customWidth="1"/>
    <col min="12803" max="12803" width="4" style="1" customWidth="1"/>
    <col min="12804" max="12804" width="12.7109375" style="1" customWidth="1"/>
    <col min="12805" max="12805" width="12.85546875" style="1" customWidth="1"/>
    <col min="12806" max="12806" width="13.85546875" style="1" customWidth="1"/>
    <col min="12807" max="12808" width="9.140625" style="1"/>
    <col min="12809" max="12809" width="67" style="1" customWidth="1"/>
    <col min="12810" max="13053" width="9.140625" style="1"/>
    <col min="13054" max="13054" width="72" style="1" customWidth="1"/>
    <col min="13055" max="13055" width="8.42578125" style="1" customWidth="1"/>
    <col min="13056" max="13056" width="6.7109375" style="1" customWidth="1"/>
    <col min="13057" max="13057" width="5.7109375" style="1" customWidth="1"/>
    <col min="13058" max="13058" width="12.140625" style="1" customWidth="1"/>
    <col min="13059" max="13059" width="4" style="1" customWidth="1"/>
    <col min="13060" max="13060" width="12.7109375" style="1" customWidth="1"/>
    <col min="13061" max="13061" width="12.85546875" style="1" customWidth="1"/>
    <col min="13062" max="13062" width="13.85546875" style="1" customWidth="1"/>
    <col min="13063" max="13064" width="9.140625" style="1"/>
    <col min="13065" max="13065" width="67" style="1" customWidth="1"/>
    <col min="13066" max="13309" width="9.140625" style="1"/>
    <col min="13310" max="13310" width="72" style="1" customWidth="1"/>
    <col min="13311" max="13311" width="8.42578125" style="1" customWidth="1"/>
    <col min="13312" max="13312" width="6.7109375" style="1" customWidth="1"/>
    <col min="13313" max="13313" width="5.7109375" style="1" customWidth="1"/>
    <col min="13314" max="13314" width="12.140625" style="1" customWidth="1"/>
    <col min="13315" max="13315" width="4" style="1" customWidth="1"/>
    <col min="13316" max="13316" width="12.7109375" style="1" customWidth="1"/>
    <col min="13317" max="13317" width="12.85546875" style="1" customWidth="1"/>
    <col min="13318" max="13318" width="13.85546875" style="1" customWidth="1"/>
    <col min="13319" max="13320" width="9.140625" style="1"/>
    <col min="13321" max="13321" width="67" style="1" customWidth="1"/>
    <col min="13322" max="13565" width="9.140625" style="1"/>
    <col min="13566" max="13566" width="72" style="1" customWidth="1"/>
    <col min="13567" max="13567" width="8.42578125" style="1" customWidth="1"/>
    <col min="13568" max="13568" width="6.7109375" style="1" customWidth="1"/>
    <col min="13569" max="13569" width="5.7109375" style="1" customWidth="1"/>
    <col min="13570" max="13570" width="12.140625" style="1" customWidth="1"/>
    <col min="13571" max="13571" width="4" style="1" customWidth="1"/>
    <col min="13572" max="13572" width="12.7109375" style="1" customWidth="1"/>
    <col min="13573" max="13573" width="12.85546875" style="1" customWidth="1"/>
    <col min="13574" max="13574" width="13.85546875" style="1" customWidth="1"/>
    <col min="13575" max="13576" width="9.140625" style="1"/>
    <col min="13577" max="13577" width="67" style="1" customWidth="1"/>
    <col min="13578" max="13821" width="9.140625" style="1"/>
    <col min="13822" max="13822" width="72" style="1" customWidth="1"/>
    <col min="13823" max="13823" width="8.42578125" style="1" customWidth="1"/>
    <col min="13824" max="13824" width="6.7109375" style="1" customWidth="1"/>
    <col min="13825" max="13825" width="5.7109375" style="1" customWidth="1"/>
    <col min="13826" max="13826" width="12.140625" style="1" customWidth="1"/>
    <col min="13827" max="13827" width="4" style="1" customWidth="1"/>
    <col min="13828" max="13828" width="12.7109375" style="1" customWidth="1"/>
    <col min="13829" max="13829" width="12.85546875" style="1" customWidth="1"/>
    <col min="13830" max="13830" width="13.85546875" style="1" customWidth="1"/>
    <col min="13831" max="13832" width="9.140625" style="1"/>
    <col min="13833" max="13833" width="67" style="1" customWidth="1"/>
    <col min="13834" max="14077" width="9.140625" style="1"/>
    <col min="14078" max="14078" width="72" style="1" customWidth="1"/>
    <col min="14079" max="14079" width="8.42578125" style="1" customWidth="1"/>
    <col min="14080" max="14080" width="6.7109375" style="1" customWidth="1"/>
    <col min="14081" max="14081" width="5.7109375" style="1" customWidth="1"/>
    <col min="14082" max="14082" width="12.140625" style="1" customWidth="1"/>
    <col min="14083" max="14083" width="4" style="1" customWidth="1"/>
    <col min="14084" max="14084" width="12.7109375" style="1" customWidth="1"/>
    <col min="14085" max="14085" width="12.85546875" style="1" customWidth="1"/>
    <col min="14086" max="14086" width="13.85546875" style="1" customWidth="1"/>
    <col min="14087" max="14088" width="9.140625" style="1"/>
    <col min="14089" max="14089" width="67" style="1" customWidth="1"/>
    <col min="14090" max="14333" width="9.140625" style="1"/>
    <col min="14334" max="14334" width="72" style="1" customWidth="1"/>
    <col min="14335" max="14335" width="8.42578125" style="1" customWidth="1"/>
    <col min="14336" max="14336" width="6.7109375" style="1" customWidth="1"/>
    <col min="14337" max="14337" width="5.7109375" style="1" customWidth="1"/>
    <col min="14338" max="14338" width="12.140625" style="1" customWidth="1"/>
    <col min="14339" max="14339" width="4" style="1" customWidth="1"/>
    <col min="14340" max="14340" width="12.7109375" style="1" customWidth="1"/>
    <col min="14341" max="14341" width="12.85546875" style="1" customWidth="1"/>
    <col min="14342" max="14342" width="13.85546875" style="1" customWidth="1"/>
    <col min="14343" max="14344" width="9.140625" style="1"/>
    <col min="14345" max="14345" width="67" style="1" customWidth="1"/>
    <col min="14346" max="14589" width="9.140625" style="1"/>
    <col min="14590" max="14590" width="72" style="1" customWidth="1"/>
    <col min="14591" max="14591" width="8.42578125" style="1" customWidth="1"/>
    <col min="14592" max="14592" width="6.7109375" style="1" customWidth="1"/>
    <col min="14593" max="14593" width="5.7109375" style="1" customWidth="1"/>
    <col min="14594" max="14594" width="12.140625" style="1" customWidth="1"/>
    <col min="14595" max="14595" width="4" style="1" customWidth="1"/>
    <col min="14596" max="14596" width="12.7109375" style="1" customWidth="1"/>
    <col min="14597" max="14597" width="12.85546875" style="1" customWidth="1"/>
    <col min="14598" max="14598" width="13.85546875" style="1" customWidth="1"/>
    <col min="14599" max="14600" width="9.140625" style="1"/>
    <col min="14601" max="14601" width="67" style="1" customWidth="1"/>
    <col min="14602" max="14845" width="9.140625" style="1"/>
    <col min="14846" max="14846" width="72" style="1" customWidth="1"/>
    <col min="14847" max="14847" width="8.42578125" style="1" customWidth="1"/>
    <col min="14848" max="14848" width="6.7109375" style="1" customWidth="1"/>
    <col min="14849" max="14849" width="5.7109375" style="1" customWidth="1"/>
    <col min="14850" max="14850" width="12.140625" style="1" customWidth="1"/>
    <col min="14851" max="14851" width="4" style="1" customWidth="1"/>
    <col min="14852" max="14852" width="12.7109375" style="1" customWidth="1"/>
    <col min="14853" max="14853" width="12.85546875" style="1" customWidth="1"/>
    <col min="14854" max="14854" width="13.85546875" style="1" customWidth="1"/>
    <col min="14855" max="14856" width="9.140625" style="1"/>
    <col min="14857" max="14857" width="67" style="1" customWidth="1"/>
    <col min="14858" max="15101" width="9.140625" style="1"/>
    <col min="15102" max="15102" width="72" style="1" customWidth="1"/>
    <col min="15103" max="15103" width="8.42578125" style="1" customWidth="1"/>
    <col min="15104" max="15104" width="6.7109375" style="1" customWidth="1"/>
    <col min="15105" max="15105" width="5.7109375" style="1" customWidth="1"/>
    <col min="15106" max="15106" width="12.140625" style="1" customWidth="1"/>
    <col min="15107" max="15107" width="4" style="1" customWidth="1"/>
    <col min="15108" max="15108" width="12.7109375" style="1" customWidth="1"/>
    <col min="15109" max="15109" width="12.85546875" style="1" customWidth="1"/>
    <col min="15110" max="15110" width="13.85546875" style="1" customWidth="1"/>
    <col min="15111" max="15112" width="9.140625" style="1"/>
    <col min="15113" max="15113" width="67" style="1" customWidth="1"/>
    <col min="15114" max="15357" width="9.140625" style="1"/>
    <col min="15358" max="15358" width="72" style="1" customWidth="1"/>
    <col min="15359" max="15359" width="8.42578125" style="1" customWidth="1"/>
    <col min="15360" max="15360" width="6.7109375" style="1" customWidth="1"/>
    <col min="15361" max="15361" width="5.7109375" style="1" customWidth="1"/>
    <col min="15362" max="15362" width="12.140625" style="1" customWidth="1"/>
    <col min="15363" max="15363" width="4" style="1" customWidth="1"/>
    <col min="15364" max="15364" width="12.7109375" style="1" customWidth="1"/>
    <col min="15365" max="15365" width="12.85546875" style="1" customWidth="1"/>
    <col min="15366" max="15366" width="13.85546875" style="1" customWidth="1"/>
    <col min="15367" max="15368" width="9.140625" style="1"/>
    <col min="15369" max="15369" width="67" style="1" customWidth="1"/>
    <col min="15370" max="15613" width="9.140625" style="1"/>
    <col min="15614" max="15614" width="72" style="1" customWidth="1"/>
    <col min="15615" max="15615" width="8.42578125" style="1" customWidth="1"/>
    <col min="15616" max="15616" width="6.7109375" style="1" customWidth="1"/>
    <col min="15617" max="15617" width="5.7109375" style="1" customWidth="1"/>
    <col min="15618" max="15618" width="12.140625" style="1" customWidth="1"/>
    <col min="15619" max="15619" width="4" style="1" customWidth="1"/>
    <col min="15620" max="15620" width="12.7109375" style="1" customWidth="1"/>
    <col min="15621" max="15621" width="12.85546875" style="1" customWidth="1"/>
    <col min="15622" max="15622" width="13.85546875" style="1" customWidth="1"/>
    <col min="15623" max="15624" width="9.140625" style="1"/>
    <col min="15625" max="15625" width="67" style="1" customWidth="1"/>
    <col min="15626" max="15869" width="9.140625" style="1"/>
    <col min="15870" max="15870" width="72" style="1" customWidth="1"/>
    <col min="15871" max="15871" width="8.42578125" style="1" customWidth="1"/>
    <col min="15872" max="15872" width="6.7109375" style="1" customWidth="1"/>
    <col min="15873" max="15873" width="5.7109375" style="1" customWidth="1"/>
    <col min="15874" max="15874" width="12.140625" style="1" customWidth="1"/>
    <col min="15875" max="15875" width="4" style="1" customWidth="1"/>
    <col min="15876" max="15876" width="12.7109375" style="1" customWidth="1"/>
    <col min="15877" max="15877" width="12.85546875" style="1" customWidth="1"/>
    <col min="15878" max="15878" width="13.85546875" style="1" customWidth="1"/>
    <col min="15879" max="15880" width="9.140625" style="1"/>
    <col min="15881" max="15881" width="67" style="1" customWidth="1"/>
    <col min="15882" max="16125" width="9.140625" style="1"/>
    <col min="16126" max="16126" width="72" style="1" customWidth="1"/>
    <col min="16127" max="16127" width="8.42578125" style="1" customWidth="1"/>
    <col min="16128" max="16128" width="6.7109375" style="1" customWidth="1"/>
    <col min="16129" max="16129" width="5.7109375" style="1" customWidth="1"/>
    <col min="16130" max="16130" width="12.140625" style="1" customWidth="1"/>
    <col min="16131" max="16131" width="4" style="1" customWidth="1"/>
    <col min="16132" max="16132" width="12.7109375" style="1" customWidth="1"/>
    <col min="16133" max="16133" width="12.85546875" style="1" customWidth="1"/>
    <col min="16134" max="16134" width="13.85546875" style="1" customWidth="1"/>
    <col min="16135" max="16136" width="9.140625" style="1"/>
    <col min="16137" max="16137" width="67" style="1" customWidth="1"/>
    <col min="16138" max="16384" width="9.140625" style="1"/>
  </cols>
  <sheetData>
    <row r="2" spans="1:16" x14ac:dyDescent="0.2">
      <c r="C2" s="190" t="s">
        <v>265</v>
      </c>
      <c r="D2" s="190"/>
      <c r="E2" s="190"/>
      <c r="F2" s="190"/>
      <c r="G2" s="190"/>
      <c r="H2" s="190"/>
      <c r="I2" s="190"/>
    </row>
    <row r="3" spans="1:16" ht="95.45" customHeight="1" x14ac:dyDescent="0.2">
      <c r="C3" s="48"/>
      <c r="D3" s="208" t="s">
        <v>339</v>
      </c>
      <c r="E3" s="208"/>
      <c r="F3" s="208"/>
      <c r="G3" s="208"/>
      <c r="H3" s="208"/>
      <c r="I3" s="208"/>
    </row>
    <row r="4" spans="1:16" x14ac:dyDescent="0.2">
      <c r="C4" s="80"/>
      <c r="D4" s="80"/>
    </row>
    <row r="5" spans="1:16" x14ac:dyDescent="0.2">
      <c r="A5" s="185" t="s">
        <v>302</v>
      </c>
      <c r="B5" s="185"/>
      <c r="C5" s="185"/>
      <c r="D5" s="185"/>
      <c r="E5" s="185"/>
      <c r="F5" s="185"/>
      <c r="G5" s="185"/>
      <c r="H5" s="185"/>
      <c r="I5" s="185"/>
    </row>
    <row r="6" spans="1:16" x14ac:dyDescent="0.2">
      <c r="A6" s="185"/>
      <c r="B6" s="185"/>
      <c r="C6" s="185"/>
      <c r="D6" s="185"/>
      <c r="E6" s="185"/>
      <c r="F6" s="185"/>
      <c r="G6" s="185"/>
      <c r="H6" s="185"/>
      <c r="I6" s="185"/>
    </row>
    <row r="7" spans="1:16" x14ac:dyDescent="0.2">
      <c r="A7" s="185"/>
      <c r="B7" s="185"/>
      <c r="C7" s="185"/>
      <c r="D7" s="185"/>
      <c r="E7" s="185"/>
      <c r="F7" s="185"/>
      <c r="G7" s="185"/>
      <c r="H7" s="185"/>
      <c r="I7" s="185"/>
    </row>
    <row r="8" spans="1:16" x14ac:dyDescent="0.2">
      <c r="A8" s="23"/>
      <c r="B8" s="23"/>
      <c r="C8" s="23"/>
      <c r="D8" s="23"/>
      <c r="H8" s="193" t="s">
        <v>0</v>
      </c>
      <c r="I8" s="193"/>
    </row>
    <row r="9" spans="1:16" s="3" customFormat="1" x14ac:dyDescent="0.2">
      <c r="A9" s="188" t="s">
        <v>1</v>
      </c>
      <c r="B9" s="188" t="s">
        <v>79</v>
      </c>
      <c r="C9" s="188" t="s">
        <v>2</v>
      </c>
      <c r="D9" s="188" t="s">
        <v>3</v>
      </c>
      <c r="E9" s="191" t="s">
        <v>4</v>
      </c>
      <c r="F9" s="188" t="s">
        <v>5</v>
      </c>
      <c r="G9" s="188" t="s">
        <v>275</v>
      </c>
      <c r="H9" s="188" t="s">
        <v>289</v>
      </c>
      <c r="I9" s="188" t="s">
        <v>297</v>
      </c>
      <c r="J9" s="92"/>
    </row>
    <row r="10" spans="1:16" s="3" customFormat="1" x14ac:dyDescent="0.2">
      <c r="A10" s="189"/>
      <c r="B10" s="189"/>
      <c r="C10" s="189"/>
      <c r="D10" s="189"/>
      <c r="E10" s="192"/>
      <c r="F10" s="189"/>
      <c r="G10" s="189"/>
      <c r="H10" s="189"/>
      <c r="I10" s="189"/>
    </row>
    <row r="11" spans="1:16" s="3" customFormat="1" x14ac:dyDescent="0.2">
      <c r="A11" s="96">
        <v>1</v>
      </c>
      <c r="B11" s="96">
        <v>2</v>
      </c>
      <c r="C11" s="96">
        <v>3</v>
      </c>
      <c r="D11" s="49">
        <v>4</v>
      </c>
      <c r="E11" s="22" t="s">
        <v>80</v>
      </c>
      <c r="F11" s="96">
        <v>6</v>
      </c>
      <c r="G11" s="96">
        <v>7</v>
      </c>
      <c r="H11" s="96">
        <v>8</v>
      </c>
      <c r="I11" s="96">
        <v>9</v>
      </c>
      <c r="J11" s="92"/>
    </row>
    <row r="12" spans="1:16" s="3" customFormat="1" x14ac:dyDescent="0.2">
      <c r="A12" s="2" t="s">
        <v>81</v>
      </c>
      <c r="B12" s="96"/>
      <c r="C12" s="96"/>
      <c r="D12" s="96"/>
      <c r="E12" s="22"/>
      <c r="F12" s="96"/>
      <c r="G12" s="12">
        <f>G13</f>
        <v>43291.777300000002</v>
      </c>
      <c r="H12" s="12">
        <f>H13</f>
        <v>27657.096000000001</v>
      </c>
      <c r="I12" s="12">
        <f>I13</f>
        <v>27256.396000000001</v>
      </c>
    </row>
    <row r="13" spans="1:16" s="3" customFormat="1" x14ac:dyDescent="0.2">
      <c r="A13" s="2" t="s">
        <v>82</v>
      </c>
      <c r="B13" s="96">
        <v>951</v>
      </c>
      <c r="C13" s="96"/>
      <c r="D13" s="96"/>
      <c r="E13" s="22"/>
      <c r="F13" s="96"/>
      <c r="G13" s="12">
        <f>SUM(G14:G52)</f>
        <v>43291.777300000002</v>
      </c>
      <c r="H13" s="12">
        <f>SUM(H14:H49)</f>
        <v>27657.096000000001</v>
      </c>
      <c r="I13" s="12">
        <f>SUM(I14:I49)</f>
        <v>27256.396000000001</v>
      </c>
      <c r="J13" s="92">
        <f>G13-'приложение 3'!F8</f>
        <v>0</v>
      </c>
      <c r="K13" s="92">
        <f>H13-'приложение 3'!G8</f>
        <v>0</v>
      </c>
      <c r="L13" s="92">
        <f>I13-'приложение 3'!H8</f>
        <v>0</v>
      </c>
      <c r="M13" s="92"/>
      <c r="N13" s="92"/>
      <c r="O13" s="92"/>
      <c r="P13" s="92"/>
    </row>
    <row r="14" spans="1:16" s="3" customFormat="1" ht="51" x14ac:dyDescent="0.2">
      <c r="A14" s="85" t="s">
        <v>271</v>
      </c>
      <c r="B14" s="11">
        <v>951</v>
      </c>
      <c r="C14" s="34" t="s">
        <v>6</v>
      </c>
      <c r="D14" s="34" t="s">
        <v>32</v>
      </c>
      <c r="E14" s="35" t="s">
        <v>29</v>
      </c>
      <c r="F14" s="34" t="s">
        <v>13</v>
      </c>
      <c r="G14" s="111">
        <f>'приложение 3'!F10</f>
        <v>45</v>
      </c>
      <c r="H14" s="36">
        <v>5</v>
      </c>
      <c r="I14" s="36">
        <v>5</v>
      </c>
      <c r="K14" s="91"/>
    </row>
    <row r="15" spans="1:16" s="3" customFormat="1" ht="89.25" x14ac:dyDescent="0.2">
      <c r="A15" s="85" t="s">
        <v>315</v>
      </c>
      <c r="B15" s="11">
        <v>951</v>
      </c>
      <c r="C15" s="37" t="s">
        <v>6</v>
      </c>
      <c r="D15" s="37" t="s">
        <v>10</v>
      </c>
      <c r="E15" s="37" t="s">
        <v>11</v>
      </c>
      <c r="F15" s="37" t="s">
        <v>8</v>
      </c>
      <c r="G15" s="111">
        <f>'приложение 3'!F13</f>
        <v>8386.1999999999989</v>
      </c>
      <c r="H15" s="36">
        <v>7519.3</v>
      </c>
      <c r="I15" s="111">
        <v>7372.56</v>
      </c>
    </row>
    <row r="16" spans="1:16" s="3" customFormat="1" ht="121.5" customHeight="1" x14ac:dyDescent="0.2">
      <c r="A16" s="85" t="s">
        <v>242</v>
      </c>
      <c r="B16" s="11">
        <v>951</v>
      </c>
      <c r="C16" s="37" t="s">
        <v>6</v>
      </c>
      <c r="D16" s="37" t="s">
        <v>10</v>
      </c>
      <c r="E16" s="37" t="s">
        <v>12</v>
      </c>
      <c r="F16" s="37" t="s">
        <v>13</v>
      </c>
      <c r="G16" s="111">
        <v>500</v>
      </c>
      <c r="H16" s="36">
        <v>565.26</v>
      </c>
      <c r="I16" s="36">
        <v>50</v>
      </c>
    </row>
    <row r="17" spans="1:9" s="3" customFormat="1" ht="92.25" customHeight="1" x14ac:dyDescent="0.2">
      <c r="A17" s="85" t="s">
        <v>54</v>
      </c>
      <c r="B17" s="11">
        <v>951</v>
      </c>
      <c r="C17" s="37" t="s">
        <v>6</v>
      </c>
      <c r="D17" s="37" t="s">
        <v>10</v>
      </c>
      <c r="E17" s="37" t="s">
        <v>53</v>
      </c>
      <c r="F17" s="37" t="s">
        <v>13</v>
      </c>
      <c r="G17" s="111">
        <v>0.2</v>
      </c>
      <c r="H17" s="36">
        <v>0.2</v>
      </c>
      <c r="I17" s="36">
        <v>0.2</v>
      </c>
    </row>
    <row r="18" spans="1:9" s="3" customFormat="1" ht="57.75" customHeight="1" x14ac:dyDescent="0.2">
      <c r="A18" s="85" t="s">
        <v>136</v>
      </c>
      <c r="B18" s="11">
        <v>951</v>
      </c>
      <c r="C18" s="37" t="s">
        <v>6</v>
      </c>
      <c r="D18" s="37" t="s">
        <v>10</v>
      </c>
      <c r="E18" s="37" t="s">
        <v>15</v>
      </c>
      <c r="F18" s="37" t="s">
        <v>8</v>
      </c>
      <c r="G18" s="111">
        <v>8.8000000000000007</v>
      </c>
      <c r="H18" s="36">
        <v>8.8000000000000007</v>
      </c>
      <c r="I18" s="36">
        <v>8.8000000000000007</v>
      </c>
    </row>
    <row r="19" spans="1:9" s="3" customFormat="1" ht="117.75" customHeight="1" x14ac:dyDescent="0.2">
      <c r="A19" s="85" t="s">
        <v>17</v>
      </c>
      <c r="B19" s="11">
        <v>951</v>
      </c>
      <c r="C19" s="37" t="s">
        <v>6</v>
      </c>
      <c r="D19" s="37" t="s">
        <v>10</v>
      </c>
      <c r="E19" s="37" t="s">
        <v>18</v>
      </c>
      <c r="F19" s="37" t="s">
        <v>16</v>
      </c>
      <c r="G19" s="111">
        <v>58.5</v>
      </c>
      <c r="H19" s="36">
        <v>60.8</v>
      </c>
      <c r="I19" s="36">
        <v>63.2</v>
      </c>
    </row>
    <row r="20" spans="1:9" s="3" customFormat="1" ht="98.25" customHeight="1" x14ac:dyDescent="0.2">
      <c r="A20" s="85" t="s">
        <v>247</v>
      </c>
      <c r="B20" s="11">
        <v>951</v>
      </c>
      <c r="C20" s="37" t="s">
        <v>6</v>
      </c>
      <c r="D20" s="37" t="s">
        <v>10</v>
      </c>
      <c r="E20" s="37" t="s">
        <v>12</v>
      </c>
      <c r="F20" s="37" t="s">
        <v>14</v>
      </c>
      <c r="G20" s="111">
        <v>1.7</v>
      </c>
      <c r="H20" s="36">
        <v>1.7</v>
      </c>
      <c r="I20" s="36">
        <v>1.7</v>
      </c>
    </row>
    <row r="21" spans="1:9" s="3" customFormat="1" ht="92.25" customHeight="1" x14ac:dyDescent="0.2">
      <c r="A21" s="85" t="s">
        <v>243</v>
      </c>
      <c r="B21" s="11">
        <v>951</v>
      </c>
      <c r="C21" s="37" t="s">
        <v>6</v>
      </c>
      <c r="D21" s="37" t="s">
        <v>10</v>
      </c>
      <c r="E21" s="37" t="s">
        <v>12</v>
      </c>
      <c r="F21" s="37" t="s">
        <v>14</v>
      </c>
      <c r="G21" s="111">
        <v>1</v>
      </c>
      <c r="H21" s="36">
        <v>1</v>
      </c>
      <c r="I21" s="36">
        <v>1</v>
      </c>
    </row>
    <row r="22" spans="1:9" s="3" customFormat="1" ht="99" customHeight="1" x14ac:dyDescent="0.2">
      <c r="A22" s="85" t="s">
        <v>55</v>
      </c>
      <c r="B22" s="11">
        <v>951</v>
      </c>
      <c r="C22" s="37" t="s">
        <v>6</v>
      </c>
      <c r="D22" s="37" t="s">
        <v>20</v>
      </c>
      <c r="E22" s="37" t="s">
        <v>21</v>
      </c>
      <c r="F22" s="37" t="s">
        <v>16</v>
      </c>
      <c r="G22" s="111">
        <v>68.3</v>
      </c>
      <c r="H22" s="36">
        <v>70.400000000000006</v>
      </c>
      <c r="I22" s="36">
        <v>73.3</v>
      </c>
    </row>
    <row r="23" spans="1:9" s="3" customFormat="1" ht="93" customHeight="1" x14ac:dyDescent="0.2">
      <c r="A23" s="85" t="s">
        <v>244</v>
      </c>
      <c r="B23" s="11">
        <v>951</v>
      </c>
      <c r="C23" s="37" t="s">
        <v>6</v>
      </c>
      <c r="D23" s="37" t="s">
        <v>20</v>
      </c>
      <c r="E23" s="37" t="s">
        <v>245</v>
      </c>
      <c r="F23" s="37" t="s">
        <v>16</v>
      </c>
      <c r="G23" s="111">
        <v>79.3</v>
      </c>
      <c r="H23" s="36">
        <v>81.900000000000006</v>
      </c>
      <c r="I23" s="36">
        <v>85.1</v>
      </c>
    </row>
    <row r="24" spans="1:9" s="3" customFormat="1" ht="54.75" customHeight="1" x14ac:dyDescent="0.2">
      <c r="A24" s="164" t="s">
        <v>325</v>
      </c>
      <c r="B24" s="11">
        <v>951</v>
      </c>
      <c r="C24" s="37" t="s">
        <v>6</v>
      </c>
      <c r="D24" s="37" t="s">
        <v>50</v>
      </c>
      <c r="E24" s="38" t="s">
        <v>327</v>
      </c>
      <c r="F24" s="37" t="s">
        <v>328</v>
      </c>
      <c r="G24" s="111">
        <v>279</v>
      </c>
      <c r="H24" s="36">
        <v>0</v>
      </c>
      <c r="I24" s="36">
        <v>0</v>
      </c>
    </row>
    <row r="25" spans="1:9" s="3" customFormat="1" ht="101.25" customHeight="1" x14ac:dyDescent="0.2">
      <c r="A25" s="85" t="s">
        <v>246</v>
      </c>
      <c r="B25" s="11">
        <v>951</v>
      </c>
      <c r="C25" s="37" t="s">
        <v>6</v>
      </c>
      <c r="D25" s="37" t="s">
        <v>25</v>
      </c>
      <c r="E25" s="37" t="s">
        <v>12</v>
      </c>
      <c r="F25" s="37" t="s">
        <v>13</v>
      </c>
      <c r="G25" s="111">
        <f>'приложение 3'!F26</f>
        <v>343</v>
      </c>
      <c r="H25" s="36">
        <v>300</v>
      </c>
      <c r="I25" s="36">
        <v>100</v>
      </c>
    </row>
    <row r="26" spans="1:9" s="3" customFormat="1" ht="123.75" customHeight="1" x14ac:dyDescent="0.2">
      <c r="A26" s="85" t="s">
        <v>241</v>
      </c>
      <c r="B26" s="11">
        <v>951</v>
      </c>
      <c r="C26" s="37" t="s">
        <v>6</v>
      </c>
      <c r="D26" s="37" t="s">
        <v>25</v>
      </c>
      <c r="E26" s="40" t="s">
        <v>26</v>
      </c>
      <c r="F26" s="37" t="s">
        <v>13</v>
      </c>
      <c r="G26" s="111">
        <f>'приложение 3'!F27</f>
        <v>21</v>
      </c>
      <c r="H26" s="36">
        <v>5</v>
      </c>
      <c r="I26" s="36">
        <v>5</v>
      </c>
    </row>
    <row r="27" spans="1:9" s="3" customFormat="1" ht="84.75" customHeight="1" x14ac:dyDescent="0.2">
      <c r="A27" s="85" t="s">
        <v>67</v>
      </c>
      <c r="B27" s="11">
        <v>951</v>
      </c>
      <c r="C27" s="37" t="s">
        <v>6</v>
      </c>
      <c r="D27" s="37" t="s">
        <v>25</v>
      </c>
      <c r="E27" s="40" t="s">
        <v>27</v>
      </c>
      <c r="F27" s="37" t="s">
        <v>16</v>
      </c>
      <c r="G27" s="111">
        <f>'приложение 3'!F28</f>
        <v>75.5</v>
      </c>
      <c r="H27" s="36">
        <v>78.599999999999994</v>
      </c>
      <c r="I27" s="36">
        <v>81.7</v>
      </c>
    </row>
    <row r="28" spans="1:9" s="3" customFormat="1" ht="103.5" customHeight="1" x14ac:dyDescent="0.2">
      <c r="A28" s="85" t="s">
        <v>56</v>
      </c>
      <c r="B28" s="11">
        <v>951</v>
      </c>
      <c r="C28" s="37" t="s">
        <v>6</v>
      </c>
      <c r="D28" s="37" t="s">
        <v>25</v>
      </c>
      <c r="E28" s="40" t="s">
        <v>28</v>
      </c>
      <c r="F28" s="37" t="s">
        <v>16</v>
      </c>
      <c r="G28" s="111">
        <f>'приложение 3'!F29</f>
        <v>50.4</v>
      </c>
      <c r="H28" s="36">
        <v>52.3</v>
      </c>
      <c r="I28" s="36">
        <v>54.4</v>
      </c>
    </row>
    <row r="29" spans="1:9" s="3" customFormat="1" ht="59.25" customHeight="1" x14ac:dyDescent="0.2">
      <c r="A29" s="85" t="s">
        <v>248</v>
      </c>
      <c r="B29" s="11">
        <v>951</v>
      </c>
      <c r="C29" s="37" t="s">
        <v>6</v>
      </c>
      <c r="D29" s="37" t="s">
        <v>25</v>
      </c>
      <c r="E29" s="40" t="s">
        <v>249</v>
      </c>
      <c r="F29" s="37" t="s">
        <v>23</v>
      </c>
      <c r="G29" s="111">
        <f>'приложение 3'!F30</f>
        <v>0</v>
      </c>
      <c r="H29" s="111">
        <v>519.70000000000005</v>
      </c>
      <c r="I29" s="111">
        <v>1013</v>
      </c>
    </row>
    <row r="30" spans="1:9" s="3" customFormat="1" ht="65.25" customHeight="1" x14ac:dyDescent="0.2">
      <c r="A30" s="85" t="s">
        <v>57</v>
      </c>
      <c r="B30" s="11">
        <v>951</v>
      </c>
      <c r="C30" s="34" t="s">
        <v>6</v>
      </c>
      <c r="D30" s="34" t="s">
        <v>25</v>
      </c>
      <c r="E30" s="38" t="s">
        <v>29</v>
      </c>
      <c r="F30" s="34" t="s">
        <v>14</v>
      </c>
      <c r="G30" s="111">
        <f>'приложение 3'!F31</f>
        <v>40</v>
      </c>
      <c r="H30" s="36">
        <v>40</v>
      </c>
      <c r="I30" s="36">
        <v>40</v>
      </c>
    </row>
    <row r="31" spans="1:9" s="3" customFormat="1" ht="61.5" customHeight="1" x14ac:dyDescent="0.2">
      <c r="A31" s="85" t="s">
        <v>57</v>
      </c>
      <c r="B31" s="11">
        <v>951</v>
      </c>
      <c r="C31" s="37" t="s">
        <v>6</v>
      </c>
      <c r="D31" s="37" t="s">
        <v>25</v>
      </c>
      <c r="E31" s="40" t="s">
        <v>29</v>
      </c>
      <c r="F31" s="37" t="s">
        <v>13</v>
      </c>
      <c r="G31" s="111">
        <f>'приложение 3'!F32</f>
        <v>40</v>
      </c>
      <c r="H31" s="36">
        <v>0</v>
      </c>
      <c r="I31" s="36">
        <v>0</v>
      </c>
    </row>
    <row r="32" spans="1:9" s="3" customFormat="1" ht="75.75" customHeight="1" x14ac:dyDescent="0.2">
      <c r="A32" s="85" t="s">
        <v>316</v>
      </c>
      <c r="B32" s="11">
        <v>951</v>
      </c>
      <c r="C32" s="37" t="s">
        <v>7</v>
      </c>
      <c r="D32" s="37" t="s">
        <v>32</v>
      </c>
      <c r="E32" s="40" t="s">
        <v>58</v>
      </c>
      <c r="F32" s="37" t="s">
        <v>8</v>
      </c>
      <c r="G32" s="111">
        <v>241.7</v>
      </c>
      <c r="H32" s="36">
        <v>249.3</v>
      </c>
      <c r="I32" s="36">
        <v>257.60000000000002</v>
      </c>
    </row>
    <row r="33" spans="1:9" s="3" customFormat="1" ht="102" x14ac:dyDescent="0.2">
      <c r="A33" s="160" t="s">
        <v>139</v>
      </c>
      <c r="B33" s="11">
        <v>951</v>
      </c>
      <c r="C33" s="37" t="s">
        <v>32</v>
      </c>
      <c r="D33" s="37" t="s">
        <v>35</v>
      </c>
      <c r="E33" s="40" t="s">
        <v>251</v>
      </c>
      <c r="F33" s="37" t="s">
        <v>13</v>
      </c>
      <c r="G33" s="111">
        <v>37.136000000000003</v>
      </c>
      <c r="H33" s="36">
        <v>37.136000000000003</v>
      </c>
      <c r="I33" s="36">
        <v>37.136000000000003</v>
      </c>
    </row>
    <row r="34" spans="1:9" s="3" customFormat="1" ht="95.25" customHeight="1" x14ac:dyDescent="0.2">
      <c r="A34" s="85" t="s">
        <v>72</v>
      </c>
      <c r="B34" s="11">
        <v>951</v>
      </c>
      <c r="C34" s="37" t="s">
        <v>32</v>
      </c>
      <c r="D34" s="37" t="s">
        <v>35</v>
      </c>
      <c r="E34" s="40" t="s">
        <v>73</v>
      </c>
      <c r="F34" s="37" t="s">
        <v>13</v>
      </c>
      <c r="G34" s="111">
        <v>10</v>
      </c>
      <c r="H34" s="36">
        <v>0</v>
      </c>
      <c r="I34" s="36">
        <v>0</v>
      </c>
    </row>
    <row r="35" spans="1:9" s="3" customFormat="1" ht="90" customHeight="1" x14ac:dyDescent="0.2">
      <c r="A35" s="108" t="s">
        <v>137</v>
      </c>
      <c r="B35" s="155">
        <v>951</v>
      </c>
      <c r="C35" s="37" t="s">
        <v>10</v>
      </c>
      <c r="D35" s="37" t="s">
        <v>34</v>
      </c>
      <c r="E35" s="40" t="s">
        <v>74</v>
      </c>
      <c r="F35" s="37" t="s">
        <v>13</v>
      </c>
      <c r="G35" s="111">
        <v>5074.6000000000004</v>
      </c>
      <c r="H35" s="36">
        <v>6576.9</v>
      </c>
      <c r="I35" s="36">
        <v>6693</v>
      </c>
    </row>
    <row r="36" spans="1:9" s="3" customFormat="1" ht="83.25" customHeight="1" x14ac:dyDescent="0.2">
      <c r="A36" s="85" t="s">
        <v>78</v>
      </c>
      <c r="B36" s="11">
        <v>951</v>
      </c>
      <c r="C36" s="37" t="s">
        <v>10</v>
      </c>
      <c r="D36" s="37" t="s">
        <v>37</v>
      </c>
      <c r="E36" s="40" t="s">
        <v>77</v>
      </c>
      <c r="F36" s="37" t="s">
        <v>13</v>
      </c>
      <c r="G36" s="111">
        <v>30</v>
      </c>
      <c r="H36" s="36">
        <v>0</v>
      </c>
      <c r="I36" s="36">
        <v>0</v>
      </c>
    </row>
    <row r="37" spans="1:9" s="3" customFormat="1" ht="56.25" customHeight="1" x14ac:dyDescent="0.2">
      <c r="A37" s="85" t="s">
        <v>60</v>
      </c>
      <c r="B37" s="11">
        <v>951</v>
      </c>
      <c r="C37" s="37" t="s">
        <v>38</v>
      </c>
      <c r="D37" s="37" t="s">
        <v>32</v>
      </c>
      <c r="E37" s="40" t="s">
        <v>40</v>
      </c>
      <c r="F37" s="37" t="s">
        <v>13</v>
      </c>
      <c r="G37" s="111">
        <f>50</f>
        <v>50</v>
      </c>
      <c r="H37" s="36">
        <v>73</v>
      </c>
      <c r="I37" s="36">
        <v>200</v>
      </c>
    </row>
    <row r="38" spans="1:9" s="3" customFormat="1" ht="63.75" x14ac:dyDescent="0.2">
      <c r="A38" s="85" t="s">
        <v>61</v>
      </c>
      <c r="B38" s="11">
        <v>951</v>
      </c>
      <c r="C38" s="37" t="s">
        <v>38</v>
      </c>
      <c r="D38" s="37" t="s">
        <v>32</v>
      </c>
      <c r="E38" s="40" t="s">
        <v>41</v>
      </c>
      <c r="F38" s="37" t="s">
        <v>13</v>
      </c>
      <c r="G38" s="111">
        <f>'приложение 3'!F48</f>
        <v>416.84129999999999</v>
      </c>
      <c r="H38" s="36">
        <v>0</v>
      </c>
      <c r="I38" s="36">
        <v>0</v>
      </c>
    </row>
    <row r="39" spans="1:9" s="3" customFormat="1" ht="60.75" customHeight="1" x14ac:dyDescent="0.2">
      <c r="A39" s="85" t="s">
        <v>135</v>
      </c>
      <c r="B39" s="11">
        <v>951</v>
      </c>
      <c r="C39" s="37" t="s">
        <v>38</v>
      </c>
      <c r="D39" s="37" t="s">
        <v>32</v>
      </c>
      <c r="E39" s="40" t="s">
        <v>41</v>
      </c>
      <c r="F39" s="37" t="s">
        <v>14</v>
      </c>
      <c r="G39" s="111">
        <v>36</v>
      </c>
      <c r="H39" s="36">
        <v>36</v>
      </c>
      <c r="I39" s="36">
        <v>36</v>
      </c>
    </row>
    <row r="40" spans="1:9" s="3" customFormat="1" ht="99" customHeight="1" x14ac:dyDescent="0.2">
      <c r="A40" s="85" t="str">
        <f>'прил 5'!A38</f>
        <v>Расходы на обеспечение комплексного развития сельских территорий (Субсидия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 муниципальной программы Красюковского сельского поселения Октябрьского района «Благоустройство» (Иные закупки товаров,работ и услуг для обеспечения государственных (муниципальных) нужд)</v>
      </c>
      <c r="B40" s="11">
        <v>951</v>
      </c>
      <c r="C40" s="37" t="s">
        <v>38</v>
      </c>
      <c r="D40" s="37" t="s">
        <v>32</v>
      </c>
      <c r="E40" s="165" t="s">
        <v>330</v>
      </c>
      <c r="F40" s="37" t="s">
        <v>13</v>
      </c>
      <c r="G40" s="111">
        <f>3060-500+3.7</f>
        <v>2563.6999999999998</v>
      </c>
      <c r="H40" s="36">
        <v>0</v>
      </c>
      <c r="I40" s="36">
        <v>0</v>
      </c>
    </row>
    <row r="41" spans="1:9" s="3" customFormat="1" ht="72.75" customHeight="1" x14ac:dyDescent="0.2">
      <c r="A41" s="85" t="str">
        <f>'прил 5'!A39</f>
        <v xml:space="preserve">Субсидия на реализацию инициативных проектов в рамках программы Красюковского сельского поселения Октябрьского района  «Благоустройство» (Иные закупки товаров, работ и услуг для обеспечения государственных (муниципальных) нужд) </v>
      </c>
      <c r="B41" s="11">
        <v>951</v>
      </c>
      <c r="C41" s="37" t="s">
        <v>38</v>
      </c>
      <c r="D41" s="37" t="s">
        <v>32</v>
      </c>
      <c r="E41" s="165" t="s">
        <v>331</v>
      </c>
      <c r="F41" s="37" t="s">
        <v>13</v>
      </c>
      <c r="G41" s="111">
        <v>498.7</v>
      </c>
      <c r="H41" s="36"/>
      <c r="I41" s="36"/>
    </row>
    <row r="42" spans="1:9" ht="81.75" customHeight="1" x14ac:dyDescent="0.2">
      <c r="A42" s="85" t="s">
        <v>62</v>
      </c>
      <c r="B42" s="11">
        <v>951</v>
      </c>
      <c r="C42" s="37" t="s">
        <v>38</v>
      </c>
      <c r="D42" s="37" t="s">
        <v>32</v>
      </c>
      <c r="E42" s="40" t="s">
        <v>42</v>
      </c>
      <c r="F42" s="37" t="s">
        <v>13</v>
      </c>
      <c r="G42" s="111">
        <f>200+200</f>
        <v>400</v>
      </c>
      <c r="H42" s="36">
        <v>506.8</v>
      </c>
      <c r="I42" s="36">
        <v>107.5</v>
      </c>
    </row>
    <row r="43" spans="1:9" ht="71.25" customHeight="1" x14ac:dyDescent="0.2">
      <c r="A43" s="85" t="s">
        <v>63</v>
      </c>
      <c r="B43" s="11">
        <v>951</v>
      </c>
      <c r="C43" s="37" t="s">
        <v>38</v>
      </c>
      <c r="D43" s="37" t="s">
        <v>32</v>
      </c>
      <c r="E43" s="40" t="s">
        <v>43</v>
      </c>
      <c r="F43" s="37" t="s">
        <v>13</v>
      </c>
      <c r="G43" s="111">
        <f>3724.9-500</f>
        <v>3224.9</v>
      </c>
      <c r="H43" s="36">
        <v>3000</v>
      </c>
      <c r="I43" s="36">
        <v>3000</v>
      </c>
    </row>
    <row r="44" spans="1:9" ht="102.75" customHeight="1" x14ac:dyDescent="0.2">
      <c r="A44" s="85" t="s">
        <v>242</v>
      </c>
      <c r="B44" s="11">
        <v>951</v>
      </c>
      <c r="C44" s="37" t="s">
        <v>22</v>
      </c>
      <c r="D44" s="37" t="s">
        <v>38</v>
      </c>
      <c r="E44" s="40" t="s">
        <v>12</v>
      </c>
      <c r="F44" s="37" t="s">
        <v>13</v>
      </c>
      <c r="G44" s="111">
        <v>0</v>
      </c>
      <c r="H44" s="36">
        <v>0</v>
      </c>
      <c r="I44" s="36">
        <v>0</v>
      </c>
    </row>
    <row r="45" spans="1:9" ht="99" customHeight="1" x14ac:dyDescent="0.2">
      <c r="A45" s="85" t="s">
        <v>253</v>
      </c>
      <c r="B45" s="11">
        <v>951</v>
      </c>
      <c r="C45" s="34" t="s">
        <v>22</v>
      </c>
      <c r="D45" s="34" t="s">
        <v>22</v>
      </c>
      <c r="E45" s="40" t="s">
        <v>254</v>
      </c>
      <c r="F45" s="34" t="s">
        <v>13</v>
      </c>
      <c r="G45" s="111">
        <v>0</v>
      </c>
      <c r="H45" s="36">
        <v>0</v>
      </c>
      <c r="I45" s="36">
        <v>0</v>
      </c>
    </row>
    <row r="46" spans="1:9" ht="75.75" customHeight="1" x14ac:dyDescent="0.2">
      <c r="A46" s="85" t="s">
        <v>276</v>
      </c>
      <c r="B46" s="11">
        <v>951</v>
      </c>
      <c r="C46" s="37" t="s">
        <v>44</v>
      </c>
      <c r="D46" s="37" t="s">
        <v>6</v>
      </c>
      <c r="E46" s="40" t="s">
        <v>255</v>
      </c>
      <c r="F46" s="37" t="s">
        <v>46</v>
      </c>
      <c r="G46" s="111">
        <f>6800-300</f>
        <v>6500</v>
      </c>
      <c r="H46" s="36">
        <v>7500</v>
      </c>
      <c r="I46" s="36">
        <v>7602.2</v>
      </c>
    </row>
    <row r="47" spans="1:9" ht="58.5" customHeight="1" x14ac:dyDescent="0.2">
      <c r="A47" s="85" t="str">
        <f>'прил 5'!A23</f>
        <v>Расходы накапитальный ремонт муниципальных учреждений культуры, в рамках подпрограммы «Развитие культурно-досуговой деятельности» муниципальной программы Красюковского сельского поселения Октябрьского района  «Развитие культуры» (Субсидии бюджетным учреждениям)</v>
      </c>
      <c r="B47" s="11">
        <v>951</v>
      </c>
      <c r="C47" s="37" t="s">
        <v>44</v>
      </c>
      <c r="D47" s="37" t="s">
        <v>6</v>
      </c>
      <c r="E47" s="165" t="s">
        <v>333</v>
      </c>
      <c r="F47" s="37" t="s">
        <v>46</v>
      </c>
      <c r="G47" s="111">
        <v>13350</v>
      </c>
      <c r="H47" s="36">
        <v>0</v>
      </c>
      <c r="I47" s="36">
        <v>0</v>
      </c>
    </row>
    <row r="48" spans="1:9" ht="91.5" customHeight="1" x14ac:dyDescent="0.2">
      <c r="A48" s="85" t="s">
        <v>267</v>
      </c>
      <c r="B48" s="11">
        <v>951</v>
      </c>
      <c r="C48" s="34" t="s">
        <v>44</v>
      </c>
      <c r="D48" s="34" t="s">
        <v>6</v>
      </c>
      <c r="E48" s="38" t="s">
        <v>266</v>
      </c>
      <c r="F48" s="34" t="s">
        <v>13</v>
      </c>
      <c r="G48" s="111">
        <v>0</v>
      </c>
      <c r="H48" s="36">
        <v>0</v>
      </c>
      <c r="I48" s="36">
        <v>0</v>
      </c>
    </row>
    <row r="49" spans="1:9" ht="69.75" customHeight="1" x14ac:dyDescent="0.2">
      <c r="A49" s="85" t="s">
        <v>66</v>
      </c>
      <c r="B49" s="11">
        <v>951</v>
      </c>
      <c r="C49" s="37" t="s">
        <v>35</v>
      </c>
      <c r="D49" s="37" t="s">
        <v>6</v>
      </c>
      <c r="E49" s="40" t="s">
        <v>48</v>
      </c>
      <c r="F49" s="37" t="s">
        <v>49</v>
      </c>
      <c r="G49" s="111">
        <v>368</v>
      </c>
      <c r="H49" s="36">
        <v>368</v>
      </c>
      <c r="I49" s="36">
        <v>368</v>
      </c>
    </row>
    <row r="50" spans="1:9" ht="101.25" customHeight="1" x14ac:dyDescent="0.2">
      <c r="A50" s="85" t="s">
        <v>318</v>
      </c>
      <c r="B50" s="11">
        <v>951</v>
      </c>
      <c r="C50" s="37" t="s">
        <v>50</v>
      </c>
      <c r="D50" s="37" t="s">
        <v>6</v>
      </c>
      <c r="E50" s="40" t="s">
        <v>52</v>
      </c>
      <c r="F50" s="37" t="s">
        <v>13</v>
      </c>
      <c r="G50" s="111">
        <v>50</v>
      </c>
      <c r="H50" s="36">
        <v>0</v>
      </c>
      <c r="I50" s="36">
        <v>0</v>
      </c>
    </row>
    <row r="51" spans="1:9" ht="63.75" hidden="1" x14ac:dyDescent="0.2">
      <c r="A51" s="85" t="s">
        <v>292</v>
      </c>
      <c r="B51" s="11">
        <v>951</v>
      </c>
      <c r="C51" s="11" t="s">
        <v>38</v>
      </c>
      <c r="D51" s="11" t="s">
        <v>32</v>
      </c>
      <c r="E51" s="40" t="s">
        <v>277</v>
      </c>
      <c r="F51" s="37" t="s">
        <v>13</v>
      </c>
      <c r="G51" s="36">
        <v>0</v>
      </c>
      <c r="H51" s="36">
        <v>0</v>
      </c>
      <c r="I51" s="36">
        <v>0</v>
      </c>
    </row>
    <row r="52" spans="1:9" ht="77.25" customHeight="1" x14ac:dyDescent="0.2">
      <c r="A52" s="85" t="s">
        <v>336</v>
      </c>
      <c r="B52" s="11">
        <v>951</v>
      </c>
      <c r="C52" s="37" t="s">
        <v>50</v>
      </c>
      <c r="D52" s="37" t="s">
        <v>7</v>
      </c>
      <c r="E52" s="40" t="s">
        <v>335</v>
      </c>
      <c r="F52" s="37" t="s">
        <v>13</v>
      </c>
      <c r="G52" s="111">
        <v>442.3</v>
      </c>
      <c r="H52" s="36">
        <v>0</v>
      </c>
      <c r="I52" s="36">
        <v>0</v>
      </c>
    </row>
    <row r="53" spans="1:9" x14ac:dyDescent="0.2">
      <c r="A53" s="146"/>
      <c r="B53" s="146"/>
      <c r="C53" s="3"/>
      <c r="D53" s="3"/>
      <c r="E53" s="3"/>
      <c r="F53" s="3"/>
      <c r="G53" s="148"/>
      <c r="H53" s="44"/>
      <c r="I53" s="44"/>
    </row>
    <row r="54" spans="1:9" ht="15.75" x14ac:dyDescent="0.25">
      <c r="A54" s="149" t="s">
        <v>138</v>
      </c>
      <c r="B54" s="149"/>
      <c r="C54" s="152"/>
      <c r="D54" s="41"/>
      <c r="E54" s="41"/>
      <c r="F54" s="41"/>
      <c r="G54" s="41"/>
      <c r="H54" s="186" t="s">
        <v>268</v>
      </c>
      <c r="I54" s="186"/>
    </row>
  </sheetData>
  <autoFilter ref="A12:K51"/>
  <mergeCells count="14">
    <mergeCell ref="H54:I54"/>
    <mergeCell ref="I9:I10"/>
    <mergeCell ref="C2:I2"/>
    <mergeCell ref="D3:I3"/>
    <mergeCell ref="A5:I7"/>
    <mergeCell ref="A9:A10"/>
    <mergeCell ref="B9:B10"/>
    <mergeCell ref="C9:C10"/>
    <mergeCell ref="D9:D10"/>
    <mergeCell ref="E9:E10"/>
    <mergeCell ref="F9:F10"/>
    <mergeCell ref="G9:G10"/>
    <mergeCell ref="H9:H10"/>
    <mergeCell ref="H8:I8"/>
  </mergeCells>
  <pageMargins left="0.70866141732283472" right="0.70866141732283472" top="0.35433070866141736" bottom="0.35433070866141736" header="0.31496062992125984" footer="0.31496062992125984"/>
  <pageSetup paperSize="9" scale="59" fitToHeight="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72"/>
  <sheetViews>
    <sheetView tabSelected="1" view="pageBreakPreview" zoomScale="86" zoomScaleNormal="100" zoomScaleSheetLayoutView="86" workbookViewId="0">
      <selection activeCell="E14" sqref="E14"/>
    </sheetView>
  </sheetViews>
  <sheetFormatPr defaultColWidth="9.140625" defaultRowHeight="12.75" x14ac:dyDescent="0.2"/>
  <cols>
    <col min="1" max="1" width="59.28515625" style="10" customWidth="1"/>
    <col min="2" max="2" width="13.7109375" style="1" customWidth="1"/>
    <col min="3" max="3" width="6.42578125" style="1" customWidth="1"/>
    <col min="4" max="4" width="6.85546875" style="1" customWidth="1"/>
    <col min="5" max="5" width="8.28515625" style="1" customWidth="1"/>
    <col min="6" max="6" width="11.28515625" style="1" customWidth="1"/>
    <col min="7" max="8" width="9.85546875" style="1" customWidth="1"/>
    <col min="9" max="9" width="9.140625" style="1"/>
    <col min="10" max="10" width="11.7109375" style="1" customWidth="1"/>
    <col min="11" max="252" width="9.140625" style="1"/>
    <col min="253" max="253" width="59.28515625" style="1" customWidth="1"/>
    <col min="254" max="256" width="0" style="1" hidden="1" customWidth="1"/>
    <col min="257" max="257" width="13.7109375" style="1" customWidth="1"/>
    <col min="258" max="258" width="6.42578125" style="1" customWidth="1"/>
    <col min="259" max="259" width="6.85546875" style="1" customWidth="1"/>
    <col min="260" max="260" width="8.28515625" style="1" customWidth="1"/>
    <col min="261" max="261" width="0" style="1" hidden="1" customWidth="1"/>
    <col min="262" max="262" width="9.42578125" style="1" customWidth="1"/>
    <col min="263" max="264" width="9.85546875" style="1" customWidth="1"/>
    <col min="265" max="508" width="9.140625" style="1"/>
    <col min="509" max="509" width="59.28515625" style="1" customWidth="1"/>
    <col min="510" max="512" width="0" style="1" hidden="1" customWidth="1"/>
    <col min="513" max="513" width="13.7109375" style="1" customWidth="1"/>
    <col min="514" max="514" width="6.42578125" style="1" customWidth="1"/>
    <col min="515" max="515" width="6.85546875" style="1" customWidth="1"/>
    <col min="516" max="516" width="8.28515625" style="1" customWidth="1"/>
    <col min="517" max="517" width="0" style="1" hidden="1" customWidth="1"/>
    <col min="518" max="518" width="9.42578125" style="1" customWidth="1"/>
    <col min="519" max="520" width="9.85546875" style="1" customWidth="1"/>
    <col min="521" max="764" width="9.140625" style="1"/>
    <col min="765" max="765" width="59.28515625" style="1" customWidth="1"/>
    <col min="766" max="768" width="0" style="1" hidden="1" customWidth="1"/>
    <col min="769" max="769" width="13.7109375" style="1" customWidth="1"/>
    <col min="770" max="770" width="6.42578125" style="1" customWidth="1"/>
    <col min="771" max="771" width="6.85546875" style="1" customWidth="1"/>
    <col min="772" max="772" width="8.28515625" style="1" customWidth="1"/>
    <col min="773" max="773" width="0" style="1" hidden="1" customWidth="1"/>
    <col min="774" max="774" width="9.42578125" style="1" customWidth="1"/>
    <col min="775" max="776" width="9.85546875" style="1" customWidth="1"/>
    <col min="777" max="1020" width="9.140625" style="1"/>
    <col min="1021" max="1021" width="59.28515625" style="1" customWidth="1"/>
    <col min="1022" max="1024" width="0" style="1" hidden="1" customWidth="1"/>
    <col min="1025" max="1025" width="13.7109375" style="1" customWidth="1"/>
    <col min="1026" max="1026" width="6.42578125" style="1" customWidth="1"/>
    <col min="1027" max="1027" width="6.85546875" style="1" customWidth="1"/>
    <col min="1028" max="1028" width="8.28515625" style="1" customWidth="1"/>
    <col min="1029" max="1029" width="0" style="1" hidden="1" customWidth="1"/>
    <col min="1030" max="1030" width="9.42578125" style="1" customWidth="1"/>
    <col min="1031" max="1032" width="9.85546875" style="1" customWidth="1"/>
    <col min="1033" max="1276" width="9.140625" style="1"/>
    <col min="1277" max="1277" width="59.28515625" style="1" customWidth="1"/>
    <col min="1278" max="1280" width="0" style="1" hidden="1" customWidth="1"/>
    <col min="1281" max="1281" width="13.7109375" style="1" customWidth="1"/>
    <col min="1282" max="1282" width="6.42578125" style="1" customWidth="1"/>
    <col min="1283" max="1283" width="6.85546875" style="1" customWidth="1"/>
    <col min="1284" max="1284" width="8.28515625" style="1" customWidth="1"/>
    <col min="1285" max="1285" width="0" style="1" hidden="1" customWidth="1"/>
    <col min="1286" max="1286" width="9.42578125" style="1" customWidth="1"/>
    <col min="1287" max="1288" width="9.85546875" style="1" customWidth="1"/>
    <col min="1289" max="1532" width="9.140625" style="1"/>
    <col min="1533" max="1533" width="59.28515625" style="1" customWidth="1"/>
    <col min="1534" max="1536" width="0" style="1" hidden="1" customWidth="1"/>
    <col min="1537" max="1537" width="13.7109375" style="1" customWidth="1"/>
    <col min="1538" max="1538" width="6.42578125" style="1" customWidth="1"/>
    <col min="1539" max="1539" width="6.85546875" style="1" customWidth="1"/>
    <col min="1540" max="1540" width="8.28515625" style="1" customWidth="1"/>
    <col min="1541" max="1541" width="0" style="1" hidden="1" customWidth="1"/>
    <col min="1542" max="1542" width="9.42578125" style="1" customWidth="1"/>
    <col min="1543" max="1544" width="9.85546875" style="1" customWidth="1"/>
    <col min="1545" max="1788" width="9.140625" style="1"/>
    <col min="1789" max="1789" width="59.28515625" style="1" customWidth="1"/>
    <col min="1790" max="1792" width="0" style="1" hidden="1" customWidth="1"/>
    <col min="1793" max="1793" width="13.7109375" style="1" customWidth="1"/>
    <col min="1794" max="1794" width="6.42578125" style="1" customWidth="1"/>
    <col min="1795" max="1795" width="6.85546875" style="1" customWidth="1"/>
    <col min="1796" max="1796" width="8.28515625" style="1" customWidth="1"/>
    <col min="1797" max="1797" width="0" style="1" hidden="1" customWidth="1"/>
    <col min="1798" max="1798" width="9.42578125" style="1" customWidth="1"/>
    <col min="1799" max="1800" width="9.85546875" style="1" customWidth="1"/>
    <col min="1801" max="2044" width="9.140625" style="1"/>
    <col min="2045" max="2045" width="59.28515625" style="1" customWidth="1"/>
    <col min="2046" max="2048" width="0" style="1" hidden="1" customWidth="1"/>
    <col min="2049" max="2049" width="13.7109375" style="1" customWidth="1"/>
    <col min="2050" max="2050" width="6.42578125" style="1" customWidth="1"/>
    <col min="2051" max="2051" width="6.85546875" style="1" customWidth="1"/>
    <col min="2052" max="2052" width="8.28515625" style="1" customWidth="1"/>
    <col min="2053" max="2053" width="0" style="1" hidden="1" customWidth="1"/>
    <col min="2054" max="2054" width="9.42578125" style="1" customWidth="1"/>
    <col min="2055" max="2056" width="9.85546875" style="1" customWidth="1"/>
    <col min="2057" max="2300" width="9.140625" style="1"/>
    <col min="2301" max="2301" width="59.28515625" style="1" customWidth="1"/>
    <col min="2302" max="2304" width="0" style="1" hidden="1" customWidth="1"/>
    <col min="2305" max="2305" width="13.7109375" style="1" customWidth="1"/>
    <col min="2306" max="2306" width="6.42578125" style="1" customWidth="1"/>
    <col min="2307" max="2307" width="6.85546875" style="1" customWidth="1"/>
    <col min="2308" max="2308" width="8.28515625" style="1" customWidth="1"/>
    <col min="2309" max="2309" width="0" style="1" hidden="1" customWidth="1"/>
    <col min="2310" max="2310" width="9.42578125" style="1" customWidth="1"/>
    <col min="2311" max="2312" width="9.85546875" style="1" customWidth="1"/>
    <col min="2313" max="2556" width="9.140625" style="1"/>
    <col min="2557" max="2557" width="59.28515625" style="1" customWidth="1"/>
    <col min="2558" max="2560" width="0" style="1" hidden="1" customWidth="1"/>
    <col min="2561" max="2561" width="13.7109375" style="1" customWidth="1"/>
    <col min="2562" max="2562" width="6.42578125" style="1" customWidth="1"/>
    <col min="2563" max="2563" width="6.85546875" style="1" customWidth="1"/>
    <col min="2564" max="2564" width="8.28515625" style="1" customWidth="1"/>
    <col min="2565" max="2565" width="0" style="1" hidden="1" customWidth="1"/>
    <col min="2566" max="2566" width="9.42578125" style="1" customWidth="1"/>
    <col min="2567" max="2568" width="9.85546875" style="1" customWidth="1"/>
    <col min="2569" max="2812" width="9.140625" style="1"/>
    <col min="2813" max="2813" width="59.28515625" style="1" customWidth="1"/>
    <col min="2814" max="2816" width="0" style="1" hidden="1" customWidth="1"/>
    <col min="2817" max="2817" width="13.7109375" style="1" customWidth="1"/>
    <col min="2818" max="2818" width="6.42578125" style="1" customWidth="1"/>
    <col min="2819" max="2819" width="6.85546875" style="1" customWidth="1"/>
    <col min="2820" max="2820" width="8.28515625" style="1" customWidth="1"/>
    <col min="2821" max="2821" width="0" style="1" hidden="1" customWidth="1"/>
    <col min="2822" max="2822" width="9.42578125" style="1" customWidth="1"/>
    <col min="2823" max="2824" width="9.85546875" style="1" customWidth="1"/>
    <col min="2825" max="3068" width="9.140625" style="1"/>
    <col min="3069" max="3069" width="59.28515625" style="1" customWidth="1"/>
    <col min="3070" max="3072" width="0" style="1" hidden="1" customWidth="1"/>
    <col min="3073" max="3073" width="13.7109375" style="1" customWidth="1"/>
    <col min="3074" max="3074" width="6.42578125" style="1" customWidth="1"/>
    <col min="3075" max="3075" width="6.85546875" style="1" customWidth="1"/>
    <col min="3076" max="3076" width="8.28515625" style="1" customWidth="1"/>
    <col min="3077" max="3077" width="0" style="1" hidden="1" customWidth="1"/>
    <col min="3078" max="3078" width="9.42578125" style="1" customWidth="1"/>
    <col min="3079" max="3080" width="9.85546875" style="1" customWidth="1"/>
    <col min="3081" max="3324" width="9.140625" style="1"/>
    <col min="3325" max="3325" width="59.28515625" style="1" customWidth="1"/>
    <col min="3326" max="3328" width="0" style="1" hidden="1" customWidth="1"/>
    <col min="3329" max="3329" width="13.7109375" style="1" customWidth="1"/>
    <col min="3330" max="3330" width="6.42578125" style="1" customWidth="1"/>
    <col min="3331" max="3331" width="6.85546875" style="1" customWidth="1"/>
    <col min="3332" max="3332" width="8.28515625" style="1" customWidth="1"/>
    <col min="3333" max="3333" width="0" style="1" hidden="1" customWidth="1"/>
    <col min="3334" max="3334" width="9.42578125" style="1" customWidth="1"/>
    <col min="3335" max="3336" width="9.85546875" style="1" customWidth="1"/>
    <col min="3337" max="3580" width="9.140625" style="1"/>
    <col min="3581" max="3581" width="59.28515625" style="1" customWidth="1"/>
    <col min="3582" max="3584" width="0" style="1" hidden="1" customWidth="1"/>
    <col min="3585" max="3585" width="13.7109375" style="1" customWidth="1"/>
    <col min="3586" max="3586" width="6.42578125" style="1" customWidth="1"/>
    <col min="3587" max="3587" width="6.85546875" style="1" customWidth="1"/>
    <col min="3588" max="3588" width="8.28515625" style="1" customWidth="1"/>
    <col min="3589" max="3589" width="0" style="1" hidden="1" customWidth="1"/>
    <col min="3590" max="3590" width="9.42578125" style="1" customWidth="1"/>
    <col min="3591" max="3592" width="9.85546875" style="1" customWidth="1"/>
    <col min="3593" max="3836" width="9.140625" style="1"/>
    <col min="3837" max="3837" width="59.28515625" style="1" customWidth="1"/>
    <col min="3838" max="3840" width="0" style="1" hidden="1" customWidth="1"/>
    <col min="3841" max="3841" width="13.7109375" style="1" customWidth="1"/>
    <col min="3842" max="3842" width="6.42578125" style="1" customWidth="1"/>
    <col min="3843" max="3843" width="6.85546875" style="1" customWidth="1"/>
    <col min="3844" max="3844" width="8.28515625" style="1" customWidth="1"/>
    <col min="3845" max="3845" width="0" style="1" hidden="1" customWidth="1"/>
    <col min="3846" max="3846" width="9.42578125" style="1" customWidth="1"/>
    <col min="3847" max="3848" width="9.85546875" style="1" customWidth="1"/>
    <col min="3849" max="4092" width="9.140625" style="1"/>
    <col min="4093" max="4093" width="59.28515625" style="1" customWidth="1"/>
    <col min="4094" max="4096" width="0" style="1" hidden="1" customWidth="1"/>
    <col min="4097" max="4097" width="13.7109375" style="1" customWidth="1"/>
    <col min="4098" max="4098" width="6.42578125" style="1" customWidth="1"/>
    <col min="4099" max="4099" width="6.85546875" style="1" customWidth="1"/>
    <col min="4100" max="4100" width="8.28515625" style="1" customWidth="1"/>
    <col min="4101" max="4101" width="0" style="1" hidden="1" customWidth="1"/>
    <col min="4102" max="4102" width="9.42578125" style="1" customWidth="1"/>
    <col min="4103" max="4104" width="9.85546875" style="1" customWidth="1"/>
    <col min="4105" max="4348" width="9.140625" style="1"/>
    <col min="4349" max="4349" width="59.28515625" style="1" customWidth="1"/>
    <col min="4350" max="4352" width="0" style="1" hidden="1" customWidth="1"/>
    <col min="4353" max="4353" width="13.7109375" style="1" customWidth="1"/>
    <col min="4354" max="4354" width="6.42578125" style="1" customWidth="1"/>
    <col min="4355" max="4355" width="6.85546875" style="1" customWidth="1"/>
    <col min="4356" max="4356" width="8.28515625" style="1" customWidth="1"/>
    <col min="4357" max="4357" width="0" style="1" hidden="1" customWidth="1"/>
    <col min="4358" max="4358" width="9.42578125" style="1" customWidth="1"/>
    <col min="4359" max="4360" width="9.85546875" style="1" customWidth="1"/>
    <col min="4361" max="4604" width="9.140625" style="1"/>
    <col min="4605" max="4605" width="59.28515625" style="1" customWidth="1"/>
    <col min="4606" max="4608" width="0" style="1" hidden="1" customWidth="1"/>
    <col min="4609" max="4609" width="13.7109375" style="1" customWidth="1"/>
    <col min="4610" max="4610" width="6.42578125" style="1" customWidth="1"/>
    <col min="4611" max="4611" width="6.85546875" style="1" customWidth="1"/>
    <col min="4612" max="4612" width="8.28515625" style="1" customWidth="1"/>
    <col min="4613" max="4613" width="0" style="1" hidden="1" customWidth="1"/>
    <col min="4614" max="4614" width="9.42578125" style="1" customWidth="1"/>
    <col min="4615" max="4616" width="9.85546875" style="1" customWidth="1"/>
    <col min="4617" max="4860" width="9.140625" style="1"/>
    <col min="4861" max="4861" width="59.28515625" style="1" customWidth="1"/>
    <col min="4862" max="4864" width="0" style="1" hidden="1" customWidth="1"/>
    <col min="4865" max="4865" width="13.7109375" style="1" customWidth="1"/>
    <col min="4866" max="4866" width="6.42578125" style="1" customWidth="1"/>
    <col min="4867" max="4867" width="6.85546875" style="1" customWidth="1"/>
    <col min="4868" max="4868" width="8.28515625" style="1" customWidth="1"/>
    <col min="4869" max="4869" width="0" style="1" hidden="1" customWidth="1"/>
    <col min="4870" max="4870" width="9.42578125" style="1" customWidth="1"/>
    <col min="4871" max="4872" width="9.85546875" style="1" customWidth="1"/>
    <col min="4873" max="5116" width="9.140625" style="1"/>
    <col min="5117" max="5117" width="59.28515625" style="1" customWidth="1"/>
    <col min="5118" max="5120" width="0" style="1" hidden="1" customWidth="1"/>
    <col min="5121" max="5121" width="13.7109375" style="1" customWidth="1"/>
    <col min="5122" max="5122" width="6.42578125" style="1" customWidth="1"/>
    <col min="5123" max="5123" width="6.85546875" style="1" customWidth="1"/>
    <col min="5124" max="5124" width="8.28515625" style="1" customWidth="1"/>
    <col min="5125" max="5125" width="0" style="1" hidden="1" customWidth="1"/>
    <col min="5126" max="5126" width="9.42578125" style="1" customWidth="1"/>
    <col min="5127" max="5128" width="9.85546875" style="1" customWidth="1"/>
    <col min="5129" max="5372" width="9.140625" style="1"/>
    <col min="5373" max="5373" width="59.28515625" style="1" customWidth="1"/>
    <col min="5374" max="5376" width="0" style="1" hidden="1" customWidth="1"/>
    <col min="5377" max="5377" width="13.7109375" style="1" customWidth="1"/>
    <col min="5378" max="5378" width="6.42578125" style="1" customWidth="1"/>
    <col min="5379" max="5379" width="6.85546875" style="1" customWidth="1"/>
    <col min="5380" max="5380" width="8.28515625" style="1" customWidth="1"/>
    <col min="5381" max="5381" width="0" style="1" hidden="1" customWidth="1"/>
    <col min="5382" max="5382" width="9.42578125" style="1" customWidth="1"/>
    <col min="5383" max="5384" width="9.85546875" style="1" customWidth="1"/>
    <col min="5385" max="5628" width="9.140625" style="1"/>
    <col min="5629" max="5629" width="59.28515625" style="1" customWidth="1"/>
    <col min="5630" max="5632" width="0" style="1" hidden="1" customWidth="1"/>
    <col min="5633" max="5633" width="13.7109375" style="1" customWidth="1"/>
    <col min="5634" max="5634" width="6.42578125" style="1" customWidth="1"/>
    <col min="5635" max="5635" width="6.85546875" style="1" customWidth="1"/>
    <col min="5636" max="5636" width="8.28515625" style="1" customWidth="1"/>
    <col min="5637" max="5637" width="0" style="1" hidden="1" customWidth="1"/>
    <col min="5638" max="5638" width="9.42578125" style="1" customWidth="1"/>
    <col min="5639" max="5640" width="9.85546875" style="1" customWidth="1"/>
    <col min="5641" max="5884" width="9.140625" style="1"/>
    <col min="5885" max="5885" width="59.28515625" style="1" customWidth="1"/>
    <col min="5886" max="5888" width="0" style="1" hidden="1" customWidth="1"/>
    <col min="5889" max="5889" width="13.7109375" style="1" customWidth="1"/>
    <col min="5890" max="5890" width="6.42578125" style="1" customWidth="1"/>
    <col min="5891" max="5891" width="6.85546875" style="1" customWidth="1"/>
    <col min="5892" max="5892" width="8.28515625" style="1" customWidth="1"/>
    <col min="5893" max="5893" width="0" style="1" hidden="1" customWidth="1"/>
    <col min="5894" max="5894" width="9.42578125" style="1" customWidth="1"/>
    <col min="5895" max="5896" width="9.85546875" style="1" customWidth="1"/>
    <col min="5897" max="6140" width="9.140625" style="1"/>
    <col min="6141" max="6141" width="59.28515625" style="1" customWidth="1"/>
    <col min="6142" max="6144" width="0" style="1" hidden="1" customWidth="1"/>
    <col min="6145" max="6145" width="13.7109375" style="1" customWidth="1"/>
    <col min="6146" max="6146" width="6.42578125" style="1" customWidth="1"/>
    <col min="6147" max="6147" width="6.85546875" style="1" customWidth="1"/>
    <col min="6148" max="6148" width="8.28515625" style="1" customWidth="1"/>
    <col min="6149" max="6149" width="0" style="1" hidden="1" customWidth="1"/>
    <col min="6150" max="6150" width="9.42578125" style="1" customWidth="1"/>
    <col min="6151" max="6152" width="9.85546875" style="1" customWidth="1"/>
    <col min="6153" max="6396" width="9.140625" style="1"/>
    <col min="6397" max="6397" width="59.28515625" style="1" customWidth="1"/>
    <col min="6398" max="6400" width="0" style="1" hidden="1" customWidth="1"/>
    <col min="6401" max="6401" width="13.7109375" style="1" customWidth="1"/>
    <col min="6402" max="6402" width="6.42578125" style="1" customWidth="1"/>
    <col min="6403" max="6403" width="6.85546875" style="1" customWidth="1"/>
    <col min="6404" max="6404" width="8.28515625" style="1" customWidth="1"/>
    <col min="6405" max="6405" width="0" style="1" hidden="1" customWidth="1"/>
    <col min="6406" max="6406" width="9.42578125" style="1" customWidth="1"/>
    <col min="6407" max="6408" width="9.85546875" style="1" customWidth="1"/>
    <col min="6409" max="6652" width="9.140625" style="1"/>
    <col min="6653" max="6653" width="59.28515625" style="1" customWidth="1"/>
    <col min="6654" max="6656" width="0" style="1" hidden="1" customWidth="1"/>
    <col min="6657" max="6657" width="13.7109375" style="1" customWidth="1"/>
    <col min="6658" max="6658" width="6.42578125" style="1" customWidth="1"/>
    <col min="6659" max="6659" width="6.85546875" style="1" customWidth="1"/>
    <col min="6660" max="6660" width="8.28515625" style="1" customWidth="1"/>
    <col min="6661" max="6661" width="0" style="1" hidden="1" customWidth="1"/>
    <col min="6662" max="6662" width="9.42578125" style="1" customWidth="1"/>
    <col min="6663" max="6664" width="9.85546875" style="1" customWidth="1"/>
    <col min="6665" max="6908" width="9.140625" style="1"/>
    <col min="6909" max="6909" width="59.28515625" style="1" customWidth="1"/>
    <col min="6910" max="6912" width="0" style="1" hidden="1" customWidth="1"/>
    <col min="6913" max="6913" width="13.7109375" style="1" customWidth="1"/>
    <col min="6914" max="6914" width="6.42578125" style="1" customWidth="1"/>
    <col min="6915" max="6915" width="6.85546875" style="1" customWidth="1"/>
    <col min="6916" max="6916" width="8.28515625" style="1" customWidth="1"/>
    <col min="6917" max="6917" width="0" style="1" hidden="1" customWidth="1"/>
    <col min="6918" max="6918" width="9.42578125" style="1" customWidth="1"/>
    <col min="6919" max="6920" width="9.85546875" style="1" customWidth="1"/>
    <col min="6921" max="7164" width="9.140625" style="1"/>
    <col min="7165" max="7165" width="59.28515625" style="1" customWidth="1"/>
    <col min="7166" max="7168" width="0" style="1" hidden="1" customWidth="1"/>
    <col min="7169" max="7169" width="13.7109375" style="1" customWidth="1"/>
    <col min="7170" max="7170" width="6.42578125" style="1" customWidth="1"/>
    <col min="7171" max="7171" width="6.85546875" style="1" customWidth="1"/>
    <col min="7172" max="7172" width="8.28515625" style="1" customWidth="1"/>
    <col min="7173" max="7173" width="0" style="1" hidden="1" customWidth="1"/>
    <col min="7174" max="7174" width="9.42578125" style="1" customWidth="1"/>
    <col min="7175" max="7176" width="9.85546875" style="1" customWidth="1"/>
    <col min="7177" max="7420" width="9.140625" style="1"/>
    <col min="7421" max="7421" width="59.28515625" style="1" customWidth="1"/>
    <col min="7422" max="7424" width="0" style="1" hidden="1" customWidth="1"/>
    <col min="7425" max="7425" width="13.7109375" style="1" customWidth="1"/>
    <col min="7426" max="7426" width="6.42578125" style="1" customWidth="1"/>
    <col min="7427" max="7427" width="6.85546875" style="1" customWidth="1"/>
    <col min="7428" max="7428" width="8.28515625" style="1" customWidth="1"/>
    <col min="7429" max="7429" width="0" style="1" hidden="1" customWidth="1"/>
    <col min="7430" max="7430" width="9.42578125" style="1" customWidth="1"/>
    <col min="7431" max="7432" width="9.85546875" style="1" customWidth="1"/>
    <col min="7433" max="7676" width="9.140625" style="1"/>
    <col min="7677" max="7677" width="59.28515625" style="1" customWidth="1"/>
    <col min="7678" max="7680" width="0" style="1" hidden="1" customWidth="1"/>
    <col min="7681" max="7681" width="13.7109375" style="1" customWidth="1"/>
    <col min="7682" max="7682" width="6.42578125" style="1" customWidth="1"/>
    <col min="7683" max="7683" width="6.85546875" style="1" customWidth="1"/>
    <col min="7684" max="7684" width="8.28515625" style="1" customWidth="1"/>
    <col min="7685" max="7685" width="0" style="1" hidden="1" customWidth="1"/>
    <col min="7686" max="7686" width="9.42578125" style="1" customWidth="1"/>
    <col min="7687" max="7688" width="9.85546875" style="1" customWidth="1"/>
    <col min="7689" max="7932" width="9.140625" style="1"/>
    <col min="7933" max="7933" width="59.28515625" style="1" customWidth="1"/>
    <col min="7934" max="7936" width="0" style="1" hidden="1" customWidth="1"/>
    <col min="7937" max="7937" width="13.7109375" style="1" customWidth="1"/>
    <col min="7938" max="7938" width="6.42578125" style="1" customWidth="1"/>
    <col min="7939" max="7939" width="6.85546875" style="1" customWidth="1"/>
    <col min="7940" max="7940" width="8.28515625" style="1" customWidth="1"/>
    <col min="7941" max="7941" width="0" style="1" hidden="1" customWidth="1"/>
    <col min="7942" max="7942" width="9.42578125" style="1" customWidth="1"/>
    <col min="7943" max="7944" width="9.85546875" style="1" customWidth="1"/>
    <col min="7945" max="8188" width="9.140625" style="1"/>
    <col min="8189" max="8189" width="59.28515625" style="1" customWidth="1"/>
    <col min="8190" max="8192" width="0" style="1" hidden="1" customWidth="1"/>
    <col min="8193" max="8193" width="13.7109375" style="1" customWidth="1"/>
    <col min="8194" max="8194" width="6.42578125" style="1" customWidth="1"/>
    <col min="8195" max="8195" width="6.85546875" style="1" customWidth="1"/>
    <col min="8196" max="8196" width="8.28515625" style="1" customWidth="1"/>
    <col min="8197" max="8197" width="0" style="1" hidden="1" customWidth="1"/>
    <col min="8198" max="8198" width="9.42578125" style="1" customWidth="1"/>
    <col min="8199" max="8200" width="9.85546875" style="1" customWidth="1"/>
    <col min="8201" max="8444" width="9.140625" style="1"/>
    <col min="8445" max="8445" width="59.28515625" style="1" customWidth="1"/>
    <col min="8446" max="8448" width="0" style="1" hidden="1" customWidth="1"/>
    <col min="8449" max="8449" width="13.7109375" style="1" customWidth="1"/>
    <col min="8450" max="8450" width="6.42578125" style="1" customWidth="1"/>
    <col min="8451" max="8451" width="6.85546875" style="1" customWidth="1"/>
    <col min="8452" max="8452" width="8.28515625" style="1" customWidth="1"/>
    <col min="8453" max="8453" width="0" style="1" hidden="1" customWidth="1"/>
    <col min="8454" max="8454" width="9.42578125" style="1" customWidth="1"/>
    <col min="8455" max="8456" width="9.85546875" style="1" customWidth="1"/>
    <col min="8457" max="8700" width="9.140625" style="1"/>
    <col min="8701" max="8701" width="59.28515625" style="1" customWidth="1"/>
    <col min="8702" max="8704" width="0" style="1" hidden="1" customWidth="1"/>
    <col min="8705" max="8705" width="13.7109375" style="1" customWidth="1"/>
    <col min="8706" max="8706" width="6.42578125" style="1" customWidth="1"/>
    <col min="8707" max="8707" width="6.85546875" style="1" customWidth="1"/>
    <col min="8708" max="8708" width="8.28515625" style="1" customWidth="1"/>
    <col min="8709" max="8709" width="0" style="1" hidden="1" customWidth="1"/>
    <col min="8710" max="8710" width="9.42578125" style="1" customWidth="1"/>
    <col min="8711" max="8712" width="9.85546875" style="1" customWidth="1"/>
    <col min="8713" max="8956" width="9.140625" style="1"/>
    <col min="8957" max="8957" width="59.28515625" style="1" customWidth="1"/>
    <col min="8958" max="8960" width="0" style="1" hidden="1" customWidth="1"/>
    <col min="8961" max="8961" width="13.7109375" style="1" customWidth="1"/>
    <col min="8962" max="8962" width="6.42578125" style="1" customWidth="1"/>
    <col min="8963" max="8963" width="6.85546875" style="1" customWidth="1"/>
    <col min="8964" max="8964" width="8.28515625" style="1" customWidth="1"/>
    <col min="8965" max="8965" width="0" style="1" hidden="1" customWidth="1"/>
    <col min="8966" max="8966" width="9.42578125" style="1" customWidth="1"/>
    <col min="8967" max="8968" width="9.85546875" style="1" customWidth="1"/>
    <col min="8969" max="9212" width="9.140625" style="1"/>
    <col min="9213" max="9213" width="59.28515625" style="1" customWidth="1"/>
    <col min="9214" max="9216" width="0" style="1" hidden="1" customWidth="1"/>
    <col min="9217" max="9217" width="13.7109375" style="1" customWidth="1"/>
    <col min="9218" max="9218" width="6.42578125" style="1" customWidth="1"/>
    <col min="9219" max="9219" width="6.85546875" style="1" customWidth="1"/>
    <col min="9220" max="9220" width="8.28515625" style="1" customWidth="1"/>
    <col min="9221" max="9221" width="0" style="1" hidden="1" customWidth="1"/>
    <col min="9222" max="9222" width="9.42578125" style="1" customWidth="1"/>
    <col min="9223" max="9224" width="9.85546875" style="1" customWidth="1"/>
    <col min="9225" max="9468" width="9.140625" style="1"/>
    <col min="9469" max="9469" width="59.28515625" style="1" customWidth="1"/>
    <col min="9470" max="9472" width="0" style="1" hidden="1" customWidth="1"/>
    <col min="9473" max="9473" width="13.7109375" style="1" customWidth="1"/>
    <col min="9474" max="9474" width="6.42578125" style="1" customWidth="1"/>
    <col min="9475" max="9475" width="6.85546875" style="1" customWidth="1"/>
    <col min="9476" max="9476" width="8.28515625" style="1" customWidth="1"/>
    <col min="9477" max="9477" width="0" style="1" hidden="1" customWidth="1"/>
    <col min="9478" max="9478" width="9.42578125" style="1" customWidth="1"/>
    <col min="9479" max="9480" width="9.85546875" style="1" customWidth="1"/>
    <col min="9481" max="9724" width="9.140625" style="1"/>
    <col min="9725" max="9725" width="59.28515625" style="1" customWidth="1"/>
    <col min="9726" max="9728" width="0" style="1" hidden="1" customWidth="1"/>
    <col min="9729" max="9729" width="13.7109375" style="1" customWidth="1"/>
    <col min="9730" max="9730" width="6.42578125" style="1" customWidth="1"/>
    <col min="9731" max="9731" width="6.85546875" style="1" customWidth="1"/>
    <col min="9732" max="9732" width="8.28515625" style="1" customWidth="1"/>
    <col min="9733" max="9733" width="0" style="1" hidden="1" customWidth="1"/>
    <col min="9734" max="9734" width="9.42578125" style="1" customWidth="1"/>
    <col min="9735" max="9736" width="9.85546875" style="1" customWidth="1"/>
    <col min="9737" max="9980" width="9.140625" style="1"/>
    <col min="9981" max="9981" width="59.28515625" style="1" customWidth="1"/>
    <col min="9982" max="9984" width="0" style="1" hidden="1" customWidth="1"/>
    <col min="9985" max="9985" width="13.7109375" style="1" customWidth="1"/>
    <col min="9986" max="9986" width="6.42578125" style="1" customWidth="1"/>
    <col min="9987" max="9987" width="6.85546875" style="1" customWidth="1"/>
    <col min="9988" max="9988" width="8.28515625" style="1" customWidth="1"/>
    <col min="9989" max="9989" width="0" style="1" hidden="1" customWidth="1"/>
    <col min="9990" max="9990" width="9.42578125" style="1" customWidth="1"/>
    <col min="9991" max="9992" width="9.85546875" style="1" customWidth="1"/>
    <col min="9993" max="10236" width="9.140625" style="1"/>
    <col min="10237" max="10237" width="59.28515625" style="1" customWidth="1"/>
    <col min="10238" max="10240" width="0" style="1" hidden="1" customWidth="1"/>
    <col min="10241" max="10241" width="13.7109375" style="1" customWidth="1"/>
    <col min="10242" max="10242" width="6.42578125" style="1" customWidth="1"/>
    <col min="10243" max="10243" width="6.85546875" style="1" customWidth="1"/>
    <col min="10244" max="10244" width="8.28515625" style="1" customWidth="1"/>
    <col min="10245" max="10245" width="0" style="1" hidden="1" customWidth="1"/>
    <col min="10246" max="10246" width="9.42578125" style="1" customWidth="1"/>
    <col min="10247" max="10248" width="9.85546875" style="1" customWidth="1"/>
    <col min="10249" max="10492" width="9.140625" style="1"/>
    <col min="10493" max="10493" width="59.28515625" style="1" customWidth="1"/>
    <col min="10494" max="10496" width="0" style="1" hidden="1" customWidth="1"/>
    <col min="10497" max="10497" width="13.7109375" style="1" customWidth="1"/>
    <col min="10498" max="10498" width="6.42578125" style="1" customWidth="1"/>
    <col min="10499" max="10499" width="6.85546875" style="1" customWidth="1"/>
    <col min="10500" max="10500" width="8.28515625" style="1" customWidth="1"/>
    <col min="10501" max="10501" width="0" style="1" hidden="1" customWidth="1"/>
    <col min="10502" max="10502" width="9.42578125" style="1" customWidth="1"/>
    <col min="10503" max="10504" width="9.85546875" style="1" customWidth="1"/>
    <col min="10505" max="10748" width="9.140625" style="1"/>
    <col min="10749" max="10749" width="59.28515625" style="1" customWidth="1"/>
    <col min="10750" max="10752" width="0" style="1" hidden="1" customWidth="1"/>
    <col min="10753" max="10753" width="13.7109375" style="1" customWidth="1"/>
    <col min="10754" max="10754" width="6.42578125" style="1" customWidth="1"/>
    <col min="10755" max="10755" width="6.85546875" style="1" customWidth="1"/>
    <col min="10756" max="10756" width="8.28515625" style="1" customWidth="1"/>
    <col min="10757" max="10757" width="0" style="1" hidden="1" customWidth="1"/>
    <col min="10758" max="10758" width="9.42578125" style="1" customWidth="1"/>
    <col min="10759" max="10760" width="9.85546875" style="1" customWidth="1"/>
    <col min="10761" max="11004" width="9.140625" style="1"/>
    <col min="11005" max="11005" width="59.28515625" style="1" customWidth="1"/>
    <col min="11006" max="11008" width="0" style="1" hidden="1" customWidth="1"/>
    <col min="11009" max="11009" width="13.7109375" style="1" customWidth="1"/>
    <col min="11010" max="11010" width="6.42578125" style="1" customWidth="1"/>
    <col min="11011" max="11011" width="6.85546875" style="1" customWidth="1"/>
    <col min="11012" max="11012" width="8.28515625" style="1" customWidth="1"/>
    <col min="11013" max="11013" width="0" style="1" hidden="1" customWidth="1"/>
    <col min="11014" max="11014" width="9.42578125" style="1" customWidth="1"/>
    <col min="11015" max="11016" width="9.85546875" style="1" customWidth="1"/>
    <col min="11017" max="11260" width="9.140625" style="1"/>
    <col min="11261" max="11261" width="59.28515625" style="1" customWidth="1"/>
    <col min="11262" max="11264" width="0" style="1" hidden="1" customWidth="1"/>
    <col min="11265" max="11265" width="13.7109375" style="1" customWidth="1"/>
    <col min="11266" max="11266" width="6.42578125" style="1" customWidth="1"/>
    <col min="11267" max="11267" width="6.85546875" style="1" customWidth="1"/>
    <col min="11268" max="11268" width="8.28515625" style="1" customWidth="1"/>
    <col min="11269" max="11269" width="0" style="1" hidden="1" customWidth="1"/>
    <col min="11270" max="11270" width="9.42578125" style="1" customWidth="1"/>
    <col min="11271" max="11272" width="9.85546875" style="1" customWidth="1"/>
    <col min="11273" max="11516" width="9.140625" style="1"/>
    <col min="11517" max="11517" width="59.28515625" style="1" customWidth="1"/>
    <col min="11518" max="11520" width="0" style="1" hidden="1" customWidth="1"/>
    <col min="11521" max="11521" width="13.7109375" style="1" customWidth="1"/>
    <col min="11522" max="11522" width="6.42578125" style="1" customWidth="1"/>
    <col min="11523" max="11523" width="6.85546875" style="1" customWidth="1"/>
    <col min="11524" max="11524" width="8.28515625" style="1" customWidth="1"/>
    <col min="11525" max="11525" width="0" style="1" hidden="1" customWidth="1"/>
    <col min="11526" max="11526" width="9.42578125" style="1" customWidth="1"/>
    <col min="11527" max="11528" width="9.85546875" style="1" customWidth="1"/>
    <col min="11529" max="11772" width="9.140625" style="1"/>
    <col min="11773" max="11773" width="59.28515625" style="1" customWidth="1"/>
    <col min="11774" max="11776" width="0" style="1" hidden="1" customWidth="1"/>
    <col min="11777" max="11777" width="13.7109375" style="1" customWidth="1"/>
    <col min="11778" max="11778" width="6.42578125" style="1" customWidth="1"/>
    <col min="11779" max="11779" width="6.85546875" style="1" customWidth="1"/>
    <col min="11780" max="11780" width="8.28515625" style="1" customWidth="1"/>
    <col min="11781" max="11781" width="0" style="1" hidden="1" customWidth="1"/>
    <col min="11782" max="11782" width="9.42578125" style="1" customWidth="1"/>
    <col min="11783" max="11784" width="9.85546875" style="1" customWidth="1"/>
    <col min="11785" max="12028" width="9.140625" style="1"/>
    <col min="12029" max="12029" width="59.28515625" style="1" customWidth="1"/>
    <col min="12030" max="12032" width="0" style="1" hidden="1" customWidth="1"/>
    <col min="12033" max="12033" width="13.7109375" style="1" customWidth="1"/>
    <col min="12034" max="12034" width="6.42578125" style="1" customWidth="1"/>
    <col min="12035" max="12035" width="6.85546875" style="1" customWidth="1"/>
    <col min="12036" max="12036" width="8.28515625" style="1" customWidth="1"/>
    <col min="12037" max="12037" width="0" style="1" hidden="1" customWidth="1"/>
    <col min="12038" max="12038" width="9.42578125" style="1" customWidth="1"/>
    <col min="12039" max="12040" width="9.85546875" style="1" customWidth="1"/>
    <col min="12041" max="12284" width="9.140625" style="1"/>
    <col min="12285" max="12285" width="59.28515625" style="1" customWidth="1"/>
    <col min="12286" max="12288" width="0" style="1" hidden="1" customWidth="1"/>
    <col min="12289" max="12289" width="13.7109375" style="1" customWidth="1"/>
    <col min="12290" max="12290" width="6.42578125" style="1" customWidth="1"/>
    <col min="12291" max="12291" width="6.85546875" style="1" customWidth="1"/>
    <col min="12292" max="12292" width="8.28515625" style="1" customWidth="1"/>
    <col min="12293" max="12293" width="0" style="1" hidden="1" customWidth="1"/>
    <col min="12294" max="12294" width="9.42578125" style="1" customWidth="1"/>
    <col min="12295" max="12296" width="9.85546875" style="1" customWidth="1"/>
    <col min="12297" max="12540" width="9.140625" style="1"/>
    <col min="12541" max="12541" width="59.28515625" style="1" customWidth="1"/>
    <col min="12542" max="12544" width="0" style="1" hidden="1" customWidth="1"/>
    <col min="12545" max="12545" width="13.7109375" style="1" customWidth="1"/>
    <col min="12546" max="12546" width="6.42578125" style="1" customWidth="1"/>
    <col min="12547" max="12547" width="6.85546875" style="1" customWidth="1"/>
    <col min="12548" max="12548" width="8.28515625" style="1" customWidth="1"/>
    <col min="12549" max="12549" width="0" style="1" hidden="1" customWidth="1"/>
    <col min="12550" max="12550" width="9.42578125" style="1" customWidth="1"/>
    <col min="12551" max="12552" width="9.85546875" style="1" customWidth="1"/>
    <col min="12553" max="12796" width="9.140625" style="1"/>
    <col min="12797" max="12797" width="59.28515625" style="1" customWidth="1"/>
    <col min="12798" max="12800" width="0" style="1" hidden="1" customWidth="1"/>
    <col min="12801" max="12801" width="13.7109375" style="1" customWidth="1"/>
    <col min="12802" max="12802" width="6.42578125" style="1" customWidth="1"/>
    <col min="12803" max="12803" width="6.85546875" style="1" customWidth="1"/>
    <col min="12804" max="12804" width="8.28515625" style="1" customWidth="1"/>
    <col min="12805" max="12805" width="0" style="1" hidden="1" customWidth="1"/>
    <col min="12806" max="12806" width="9.42578125" style="1" customWidth="1"/>
    <col min="12807" max="12808" width="9.85546875" style="1" customWidth="1"/>
    <col min="12809" max="13052" width="9.140625" style="1"/>
    <col min="13053" max="13053" width="59.28515625" style="1" customWidth="1"/>
    <col min="13054" max="13056" width="0" style="1" hidden="1" customWidth="1"/>
    <col min="13057" max="13057" width="13.7109375" style="1" customWidth="1"/>
    <col min="13058" max="13058" width="6.42578125" style="1" customWidth="1"/>
    <col min="13059" max="13059" width="6.85546875" style="1" customWidth="1"/>
    <col min="13060" max="13060" width="8.28515625" style="1" customWidth="1"/>
    <col min="13061" max="13061" width="0" style="1" hidden="1" customWidth="1"/>
    <col min="13062" max="13062" width="9.42578125" style="1" customWidth="1"/>
    <col min="13063" max="13064" width="9.85546875" style="1" customWidth="1"/>
    <col min="13065" max="13308" width="9.140625" style="1"/>
    <col min="13309" max="13309" width="59.28515625" style="1" customWidth="1"/>
    <col min="13310" max="13312" width="0" style="1" hidden="1" customWidth="1"/>
    <col min="13313" max="13313" width="13.7109375" style="1" customWidth="1"/>
    <col min="13314" max="13314" width="6.42578125" style="1" customWidth="1"/>
    <col min="13315" max="13315" width="6.85546875" style="1" customWidth="1"/>
    <col min="13316" max="13316" width="8.28515625" style="1" customWidth="1"/>
    <col min="13317" max="13317" width="0" style="1" hidden="1" customWidth="1"/>
    <col min="13318" max="13318" width="9.42578125" style="1" customWidth="1"/>
    <col min="13319" max="13320" width="9.85546875" style="1" customWidth="1"/>
    <col min="13321" max="13564" width="9.140625" style="1"/>
    <col min="13565" max="13565" width="59.28515625" style="1" customWidth="1"/>
    <col min="13566" max="13568" width="0" style="1" hidden="1" customWidth="1"/>
    <col min="13569" max="13569" width="13.7109375" style="1" customWidth="1"/>
    <col min="13570" max="13570" width="6.42578125" style="1" customWidth="1"/>
    <col min="13571" max="13571" width="6.85546875" style="1" customWidth="1"/>
    <col min="13572" max="13572" width="8.28515625" style="1" customWidth="1"/>
    <col min="13573" max="13573" width="0" style="1" hidden="1" customWidth="1"/>
    <col min="13574" max="13574" width="9.42578125" style="1" customWidth="1"/>
    <col min="13575" max="13576" width="9.85546875" style="1" customWidth="1"/>
    <col min="13577" max="13820" width="9.140625" style="1"/>
    <col min="13821" max="13821" width="59.28515625" style="1" customWidth="1"/>
    <col min="13822" max="13824" width="0" style="1" hidden="1" customWidth="1"/>
    <col min="13825" max="13825" width="13.7109375" style="1" customWidth="1"/>
    <col min="13826" max="13826" width="6.42578125" style="1" customWidth="1"/>
    <col min="13827" max="13827" width="6.85546875" style="1" customWidth="1"/>
    <col min="13828" max="13828" width="8.28515625" style="1" customWidth="1"/>
    <col min="13829" max="13829" width="0" style="1" hidden="1" customWidth="1"/>
    <col min="13830" max="13830" width="9.42578125" style="1" customWidth="1"/>
    <col min="13831" max="13832" width="9.85546875" style="1" customWidth="1"/>
    <col min="13833" max="14076" width="9.140625" style="1"/>
    <col min="14077" max="14077" width="59.28515625" style="1" customWidth="1"/>
    <col min="14078" max="14080" width="0" style="1" hidden="1" customWidth="1"/>
    <col min="14081" max="14081" width="13.7109375" style="1" customWidth="1"/>
    <col min="14082" max="14082" width="6.42578125" style="1" customWidth="1"/>
    <col min="14083" max="14083" width="6.85546875" style="1" customWidth="1"/>
    <col min="14084" max="14084" width="8.28515625" style="1" customWidth="1"/>
    <col min="14085" max="14085" width="0" style="1" hidden="1" customWidth="1"/>
    <col min="14086" max="14086" width="9.42578125" style="1" customWidth="1"/>
    <col min="14087" max="14088" width="9.85546875" style="1" customWidth="1"/>
    <col min="14089" max="14332" width="9.140625" style="1"/>
    <col min="14333" max="14333" width="59.28515625" style="1" customWidth="1"/>
    <col min="14334" max="14336" width="0" style="1" hidden="1" customWidth="1"/>
    <col min="14337" max="14337" width="13.7109375" style="1" customWidth="1"/>
    <col min="14338" max="14338" width="6.42578125" style="1" customWidth="1"/>
    <col min="14339" max="14339" width="6.85546875" style="1" customWidth="1"/>
    <col min="14340" max="14340" width="8.28515625" style="1" customWidth="1"/>
    <col min="14341" max="14341" width="0" style="1" hidden="1" customWidth="1"/>
    <col min="14342" max="14342" width="9.42578125" style="1" customWidth="1"/>
    <col min="14343" max="14344" width="9.85546875" style="1" customWidth="1"/>
    <col min="14345" max="14588" width="9.140625" style="1"/>
    <col min="14589" max="14589" width="59.28515625" style="1" customWidth="1"/>
    <col min="14590" max="14592" width="0" style="1" hidden="1" customWidth="1"/>
    <col min="14593" max="14593" width="13.7109375" style="1" customWidth="1"/>
    <col min="14594" max="14594" width="6.42578125" style="1" customWidth="1"/>
    <col min="14595" max="14595" width="6.85546875" style="1" customWidth="1"/>
    <col min="14596" max="14596" width="8.28515625" style="1" customWidth="1"/>
    <col min="14597" max="14597" width="0" style="1" hidden="1" customWidth="1"/>
    <col min="14598" max="14598" width="9.42578125" style="1" customWidth="1"/>
    <col min="14599" max="14600" width="9.85546875" style="1" customWidth="1"/>
    <col min="14601" max="14844" width="9.140625" style="1"/>
    <col min="14845" max="14845" width="59.28515625" style="1" customWidth="1"/>
    <col min="14846" max="14848" width="0" style="1" hidden="1" customWidth="1"/>
    <col min="14849" max="14849" width="13.7109375" style="1" customWidth="1"/>
    <col min="14850" max="14850" width="6.42578125" style="1" customWidth="1"/>
    <col min="14851" max="14851" width="6.85546875" style="1" customWidth="1"/>
    <col min="14852" max="14852" width="8.28515625" style="1" customWidth="1"/>
    <col min="14853" max="14853" width="0" style="1" hidden="1" customWidth="1"/>
    <col min="14854" max="14854" width="9.42578125" style="1" customWidth="1"/>
    <col min="14855" max="14856" width="9.85546875" style="1" customWidth="1"/>
    <col min="14857" max="15100" width="9.140625" style="1"/>
    <col min="15101" max="15101" width="59.28515625" style="1" customWidth="1"/>
    <col min="15102" max="15104" width="0" style="1" hidden="1" customWidth="1"/>
    <col min="15105" max="15105" width="13.7109375" style="1" customWidth="1"/>
    <col min="15106" max="15106" width="6.42578125" style="1" customWidth="1"/>
    <col min="15107" max="15107" width="6.85546875" style="1" customWidth="1"/>
    <col min="15108" max="15108" width="8.28515625" style="1" customWidth="1"/>
    <col min="15109" max="15109" width="0" style="1" hidden="1" customWidth="1"/>
    <col min="15110" max="15110" width="9.42578125" style="1" customWidth="1"/>
    <col min="15111" max="15112" width="9.85546875" style="1" customWidth="1"/>
    <col min="15113" max="15356" width="9.140625" style="1"/>
    <col min="15357" max="15357" width="59.28515625" style="1" customWidth="1"/>
    <col min="15358" max="15360" width="0" style="1" hidden="1" customWidth="1"/>
    <col min="15361" max="15361" width="13.7109375" style="1" customWidth="1"/>
    <col min="15362" max="15362" width="6.42578125" style="1" customWidth="1"/>
    <col min="15363" max="15363" width="6.85546875" style="1" customWidth="1"/>
    <col min="15364" max="15364" width="8.28515625" style="1" customWidth="1"/>
    <col min="15365" max="15365" width="0" style="1" hidden="1" customWidth="1"/>
    <col min="15366" max="15366" width="9.42578125" style="1" customWidth="1"/>
    <col min="15367" max="15368" width="9.85546875" style="1" customWidth="1"/>
    <col min="15369" max="15612" width="9.140625" style="1"/>
    <col min="15613" max="15613" width="59.28515625" style="1" customWidth="1"/>
    <col min="15614" max="15616" width="0" style="1" hidden="1" customWidth="1"/>
    <col min="15617" max="15617" width="13.7109375" style="1" customWidth="1"/>
    <col min="15618" max="15618" width="6.42578125" style="1" customWidth="1"/>
    <col min="15619" max="15619" width="6.85546875" style="1" customWidth="1"/>
    <col min="15620" max="15620" width="8.28515625" style="1" customWidth="1"/>
    <col min="15621" max="15621" width="0" style="1" hidden="1" customWidth="1"/>
    <col min="15622" max="15622" width="9.42578125" style="1" customWidth="1"/>
    <col min="15623" max="15624" width="9.85546875" style="1" customWidth="1"/>
    <col min="15625" max="15868" width="9.140625" style="1"/>
    <col min="15869" max="15869" width="59.28515625" style="1" customWidth="1"/>
    <col min="15870" max="15872" width="0" style="1" hidden="1" customWidth="1"/>
    <col min="15873" max="15873" width="13.7109375" style="1" customWidth="1"/>
    <col min="15874" max="15874" width="6.42578125" style="1" customWidth="1"/>
    <col min="15875" max="15875" width="6.85546875" style="1" customWidth="1"/>
    <col min="15876" max="15876" width="8.28515625" style="1" customWidth="1"/>
    <col min="15877" max="15877" width="0" style="1" hidden="1" customWidth="1"/>
    <col min="15878" max="15878" width="9.42578125" style="1" customWidth="1"/>
    <col min="15879" max="15880" width="9.85546875" style="1" customWidth="1"/>
    <col min="15881" max="16124" width="9.140625" style="1"/>
    <col min="16125" max="16125" width="59.28515625" style="1" customWidth="1"/>
    <col min="16126" max="16128" width="0" style="1" hidden="1" customWidth="1"/>
    <col min="16129" max="16129" width="13.7109375" style="1" customWidth="1"/>
    <col min="16130" max="16130" width="6.42578125" style="1" customWidth="1"/>
    <col min="16131" max="16131" width="6.85546875" style="1" customWidth="1"/>
    <col min="16132" max="16132" width="8.28515625" style="1" customWidth="1"/>
    <col min="16133" max="16133" width="0" style="1" hidden="1" customWidth="1"/>
    <col min="16134" max="16134" width="9.42578125" style="1" customWidth="1"/>
    <col min="16135" max="16136" width="9.85546875" style="1" customWidth="1"/>
    <col min="16137" max="16384" width="9.140625" style="1"/>
  </cols>
  <sheetData>
    <row r="2" spans="1:14" x14ac:dyDescent="0.2">
      <c r="B2" s="194" t="s">
        <v>264</v>
      </c>
      <c r="C2" s="194"/>
      <c r="D2" s="194"/>
      <c r="E2" s="194"/>
      <c r="F2" s="194"/>
      <c r="G2" s="194"/>
      <c r="H2" s="194"/>
    </row>
    <row r="3" spans="1:14" ht="72.75" customHeight="1" x14ac:dyDescent="0.2">
      <c r="B3" s="195" t="s">
        <v>338</v>
      </c>
      <c r="C3" s="195"/>
      <c r="D3" s="195"/>
      <c r="E3" s="195"/>
      <c r="F3" s="195"/>
      <c r="G3" s="195"/>
      <c r="H3" s="195"/>
    </row>
    <row r="5" spans="1:14" ht="64.5" customHeight="1" x14ac:dyDescent="0.2">
      <c r="A5" s="185" t="s">
        <v>303</v>
      </c>
      <c r="B5" s="185"/>
      <c r="C5" s="185"/>
      <c r="D5" s="185"/>
      <c r="E5" s="185"/>
      <c r="F5" s="185"/>
      <c r="G5" s="185"/>
      <c r="H5" s="185"/>
    </row>
    <row r="6" spans="1:14" ht="25.5" customHeight="1" x14ac:dyDescent="0.2">
      <c r="A6" s="23"/>
      <c r="F6" s="193" t="s">
        <v>0</v>
      </c>
      <c r="G6" s="193"/>
      <c r="H6" s="193"/>
    </row>
    <row r="7" spans="1:14" s="3" customFormat="1" x14ac:dyDescent="0.2">
      <c r="A7" s="188" t="s">
        <v>83</v>
      </c>
      <c r="B7" s="191" t="s">
        <v>4</v>
      </c>
      <c r="C7" s="188" t="s">
        <v>5</v>
      </c>
      <c r="D7" s="188" t="s">
        <v>2</v>
      </c>
      <c r="E7" s="188" t="s">
        <v>3</v>
      </c>
      <c r="F7" s="198" t="s">
        <v>275</v>
      </c>
      <c r="G7" s="188" t="s">
        <v>289</v>
      </c>
      <c r="H7" s="188" t="s">
        <v>297</v>
      </c>
    </row>
    <row r="8" spans="1:14" s="3" customFormat="1" x14ac:dyDescent="0.2">
      <c r="A8" s="196"/>
      <c r="B8" s="197"/>
      <c r="C8" s="196"/>
      <c r="D8" s="196"/>
      <c r="E8" s="196"/>
      <c r="F8" s="199"/>
      <c r="G8" s="196"/>
      <c r="H8" s="196"/>
    </row>
    <row r="9" spans="1:14" s="3" customFormat="1" x14ac:dyDescent="0.2">
      <c r="A9" s="189"/>
      <c r="B9" s="192"/>
      <c r="C9" s="189"/>
      <c r="D9" s="189"/>
      <c r="E9" s="189"/>
      <c r="F9" s="200"/>
      <c r="G9" s="189"/>
      <c r="H9" s="189"/>
    </row>
    <row r="10" spans="1:14" s="3" customFormat="1" x14ac:dyDescent="0.2">
      <c r="A10" s="96">
        <v>1</v>
      </c>
      <c r="B10" s="22" t="s">
        <v>84</v>
      </c>
      <c r="C10" s="96">
        <v>3</v>
      </c>
      <c r="D10" s="96">
        <v>4</v>
      </c>
      <c r="E10" s="96">
        <v>5</v>
      </c>
      <c r="F10" s="128">
        <v>6</v>
      </c>
      <c r="G10" s="128">
        <v>7</v>
      </c>
      <c r="H10" s="128">
        <v>8</v>
      </c>
      <c r="J10" s="79"/>
    </row>
    <row r="11" spans="1:14" s="3" customFormat="1" x14ac:dyDescent="0.2">
      <c r="A11" s="4" t="s">
        <v>81</v>
      </c>
      <c r="B11" s="22"/>
      <c r="C11" s="96"/>
      <c r="D11" s="96"/>
      <c r="E11" s="96"/>
      <c r="F11" s="51">
        <f>F12+F15+F20+F25+F31+F34+F46+F55</f>
        <v>43291.777299999994</v>
      </c>
      <c r="G11" s="51">
        <v>27657.059999999998</v>
      </c>
      <c r="H11" s="51">
        <v>27256.359999999997</v>
      </c>
      <c r="I11" s="79">
        <f>F11-'приложение 3'!F8</f>
        <v>0</v>
      </c>
      <c r="J11" s="79">
        <f>G11-'приложение 3'!G8</f>
        <v>-3.6000000003696186E-2</v>
      </c>
      <c r="K11" s="79">
        <f>H11-'приложение 3'!H8</f>
        <v>-3.6000000003696186E-2</v>
      </c>
      <c r="L11" s="79"/>
    </row>
    <row r="12" spans="1:14" s="3" customFormat="1" ht="32.25" customHeight="1" x14ac:dyDescent="0.2">
      <c r="A12" s="4" t="s">
        <v>85</v>
      </c>
      <c r="B12" s="11" t="s">
        <v>86</v>
      </c>
      <c r="C12" s="11"/>
      <c r="D12" s="161"/>
      <c r="E12" s="96"/>
      <c r="F12" s="143">
        <v>368</v>
      </c>
      <c r="G12" s="143">
        <v>368</v>
      </c>
      <c r="H12" s="143">
        <v>368</v>
      </c>
      <c r="J12" s="95"/>
    </row>
    <row r="13" spans="1:14" s="3" customFormat="1" ht="48" customHeight="1" x14ac:dyDescent="0.2">
      <c r="A13" s="4" t="s">
        <v>87</v>
      </c>
      <c r="B13" s="11" t="s">
        <v>88</v>
      </c>
      <c r="C13" s="11"/>
      <c r="D13" s="161"/>
      <c r="E13" s="96"/>
      <c r="F13" s="143">
        <v>368</v>
      </c>
      <c r="G13" s="143">
        <v>368</v>
      </c>
      <c r="H13" s="143">
        <v>368</v>
      </c>
      <c r="J13" s="95"/>
    </row>
    <row r="14" spans="1:14" s="3" customFormat="1" ht="63.75" x14ac:dyDescent="0.2">
      <c r="A14" s="85" t="s">
        <v>66</v>
      </c>
      <c r="B14" s="40" t="s">
        <v>48</v>
      </c>
      <c r="C14" s="37" t="s">
        <v>49</v>
      </c>
      <c r="D14" s="37" t="s">
        <v>35</v>
      </c>
      <c r="E14" s="37" t="s">
        <v>6</v>
      </c>
      <c r="F14" s="36">
        <v>368</v>
      </c>
      <c r="G14" s="36">
        <v>368</v>
      </c>
      <c r="H14" s="36">
        <v>368</v>
      </c>
      <c r="J14" s="79"/>
      <c r="N14" s="79"/>
    </row>
    <row r="15" spans="1:14" s="3" customFormat="1" ht="51" x14ac:dyDescent="0.2">
      <c r="A15" s="85" t="s">
        <v>140</v>
      </c>
      <c r="B15" s="34" t="s">
        <v>89</v>
      </c>
      <c r="C15" s="34"/>
      <c r="D15" s="11"/>
      <c r="E15" s="11"/>
      <c r="F15" s="143">
        <f>F16+F18</f>
        <v>47.136000000000003</v>
      </c>
      <c r="G15" s="143">
        <v>37.1</v>
      </c>
      <c r="H15" s="143">
        <v>37.1</v>
      </c>
    </row>
    <row r="16" spans="1:14" s="3" customFormat="1" ht="51" x14ac:dyDescent="0.2">
      <c r="A16" s="85" t="s">
        <v>141</v>
      </c>
      <c r="B16" s="34" t="s">
        <v>90</v>
      </c>
      <c r="C16" s="34"/>
      <c r="D16" s="11"/>
      <c r="E16" s="11"/>
      <c r="F16" s="143">
        <f>F17</f>
        <v>10</v>
      </c>
      <c r="G16" s="143">
        <v>0</v>
      </c>
      <c r="H16" s="143">
        <v>0</v>
      </c>
    </row>
    <row r="17" spans="1:8" s="3" customFormat="1" ht="102" x14ac:dyDescent="0.2">
      <c r="A17" s="85" t="s">
        <v>72</v>
      </c>
      <c r="B17" s="40" t="s">
        <v>73</v>
      </c>
      <c r="C17" s="37" t="s">
        <v>13</v>
      </c>
      <c r="D17" s="37" t="s">
        <v>32</v>
      </c>
      <c r="E17" s="37" t="s">
        <v>35</v>
      </c>
      <c r="F17" s="143">
        <v>10</v>
      </c>
      <c r="G17" s="143">
        <v>0</v>
      </c>
      <c r="H17" s="143">
        <v>0</v>
      </c>
    </row>
    <row r="18" spans="1:8" s="3" customFormat="1" ht="76.5" x14ac:dyDescent="0.2">
      <c r="A18" s="85" t="s">
        <v>256</v>
      </c>
      <c r="B18" s="40" t="s">
        <v>257</v>
      </c>
      <c r="C18" s="37"/>
      <c r="D18" s="37"/>
      <c r="E18" s="37"/>
      <c r="F18" s="36">
        <v>37.136000000000003</v>
      </c>
      <c r="G18" s="36">
        <v>37.1</v>
      </c>
      <c r="H18" s="36">
        <v>37.1</v>
      </c>
    </row>
    <row r="19" spans="1:8" s="3" customFormat="1" ht="127.5" x14ac:dyDescent="0.2">
      <c r="A19" s="85" t="s">
        <v>139</v>
      </c>
      <c r="B19" s="37" t="s">
        <v>251</v>
      </c>
      <c r="C19" s="37" t="s">
        <v>13</v>
      </c>
      <c r="D19" s="11" t="s">
        <v>32</v>
      </c>
      <c r="E19" s="11" t="s">
        <v>35</v>
      </c>
      <c r="F19" s="143">
        <v>37.1</v>
      </c>
      <c r="G19" s="143">
        <v>37.1</v>
      </c>
      <c r="H19" s="143">
        <v>37.1</v>
      </c>
    </row>
    <row r="20" spans="1:8" s="3" customFormat="1" ht="25.5" x14ac:dyDescent="0.2">
      <c r="A20" s="85" t="s">
        <v>91</v>
      </c>
      <c r="B20" s="40" t="s">
        <v>92</v>
      </c>
      <c r="C20" s="37"/>
      <c r="D20" s="37"/>
      <c r="E20" s="37"/>
      <c r="F20" s="36">
        <f>F21</f>
        <v>19850</v>
      </c>
      <c r="G20" s="36">
        <v>7500</v>
      </c>
      <c r="H20" s="36">
        <v>7602.2</v>
      </c>
    </row>
    <row r="21" spans="1:8" s="3" customFormat="1" ht="38.25" x14ac:dyDescent="0.2">
      <c r="A21" s="4" t="s">
        <v>93</v>
      </c>
      <c r="B21" s="11" t="s">
        <v>258</v>
      </c>
      <c r="C21" s="11"/>
      <c r="D21" s="11"/>
      <c r="E21" s="11"/>
      <c r="F21" s="143">
        <f>F22+F23</f>
        <v>19850</v>
      </c>
      <c r="G21" s="143">
        <v>7500</v>
      </c>
      <c r="H21" s="143">
        <v>7602.2</v>
      </c>
    </row>
    <row r="22" spans="1:8" s="3" customFormat="1" ht="63.75" x14ac:dyDescent="0.2">
      <c r="A22" s="85" t="s">
        <v>291</v>
      </c>
      <c r="B22" s="40" t="s">
        <v>255</v>
      </c>
      <c r="C22" s="37" t="s">
        <v>46</v>
      </c>
      <c r="D22" s="37" t="s">
        <v>44</v>
      </c>
      <c r="E22" s="37" t="s">
        <v>6</v>
      </c>
      <c r="F22" s="36">
        <f>6800-300</f>
        <v>6500</v>
      </c>
      <c r="G22" s="36">
        <v>7500</v>
      </c>
      <c r="H22" s="36">
        <v>7602.2</v>
      </c>
    </row>
    <row r="23" spans="1:8" s="3" customFormat="1" ht="63.75" x14ac:dyDescent="0.2">
      <c r="A23" s="164" t="s">
        <v>337</v>
      </c>
      <c r="B23" s="165" t="s">
        <v>333</v>
      </c>
      <c r="C23" s="37" t="s">
        <v>46</v>
      </c>
      <c r="D23" s="37" t="s">
        <v>44</v>
      </c>
      <c r="E23" s="37" t="s">
        <v>6</v>
      </c>
      <c r="F23" s="36">
        <v>13350</v>
      </c>
      <c r="G23" s="36">
        <v>0</v>
      </c>
      <c r="H23" s="36">
        <v>0</v>
      </c>
    </row>
    <row r="24" spans="1:8" s="3" customFormat="1" ht="114" customHeight="1" x14ac:dyDescent="0.2">
      <c r="A24" s="162" t="s">
        <v>253</v>
      </c>
      <c r="B24" s="144" t="s">
        <v>266</v>
      </c>
      <c r="C24" s="144" t="s">
        <v>46</v>
      </c>
      <c r="D24" s="11" t="s">
        <v>44</v>
      </c>
      <c r="E24" s="11" t="s">
        <v>6</v>
      </c>
      <c r="F24" s="143">
        <v>0</v>
      </c>
      <c r="G24" s="143">
        <v>0</v>
      </c>
      <c r="H24" s="143">
        <v>0</v>
      </c>
    </row>
    <row r="25" spans="1:8" s="3" customFormat="1" ht="25.5" x14ac:dyDescent="0.2">
      <c r="A25" s="85" t="s">
        <v>273</v>
      </c>
      <c r="B25" s="40" t="s">
        <v>94</v>
      </c>
      <c r="C25" s="37"/>
      <c r="D25" s="37"/>
      <c r="E25" s="37"/>
      <c r="F25" s="36">
        <f>F26+F29</f>
        <v>492.3</v>
      </c>
      <c r="G25" s="36">
        <v>0</v>
      </c>
      <c r="H25" s="36">
        <v>0</v>
      </c>
    </row>
    <row r="26" spans="1:8" s="3" customFormat="1" ht="38.25" x14ac:dyDescent="0.2">
      <c r="A26" s="85" t="s">
        <v>274</v>
      </c>
      <c r="B26" s="40" t="s">
        <v>95</v>
      </c>
      <c r="C26" s="37"/>
      <c r="D26" s="37"/>
      <c r="E26" s="37"/>
      <c r="F26" s="36">
        <f>F27+F28</f>
        <v>492.3</v>
      </c>
      <c r="G26" s="36">
        <v>0</v>
      </c>
      <c r="H26" s="36">
        <v>0</v>
      </c>
    </row>
    <row r="27" spans="1:8" s="3" customFormat="1" ht="94.5" customHeight="1" x14ac:dyDescent="0.2">
      <c r="A27" s="85" t="s">
        <v>318</v>
      </c>
      <c r="B27" s="40" t="s">
        <v>52</v>
      </c>
      <c r="C27" s="37" t="s">
        <v>13</v>
      </c>
      <c r="D27" s="37" t="s">
        <v>50</v>
      </c>
      <c r="E27" s="37" t="s">
        <v>6</v>
      </c>
      <c r="F27" s="36">
        <v>50</v>
      </c>
      <c r="G27" s="36">
        <v>0</v>
      </c>
      <c r="H27" s="36">
        <v>0</v>
      </c>
    </row>
    <row r="28" spans="1:8" s="3" customFormat="1" ht="87.75" customHeight="1" x14ac:dyDescent="0.2">
      <c r="A28" s="85" t="s">
        <v>336</v>
      </c>
      <c r="B28" s="40" t="s">
        <v>335</v>
      </c>
      <c r="C28" s="37" t="s">
        <v>13</v>
      </c>
      <c r="D28" s="37" t="s">
        <v>50</v>
      </c>
      <c r="E28" s="37" t="s">
        <v>7</v>
      </c>
      <c r="F28" s="36">
        <v>442.3</v>
      </c>
      <c r="G28" s="36">
        <v>0</v>
      </c>
      <c r="H28" s="36">
        <v>0</v>
      </c>
    </row>
    <row r="29" spans="1:8" s="3" customFormat="1" ht="40.5" customHeight="1" x14ac:dyDescent="0.2">
      <c r="A29" s="85" t="s">
        <v>259</v>
      </c>
      <c r="B29" s="40" t="s">
        <v>260</v>
      </c>
      <c r="C29" s="37"/>
      <c r="D29" s="37"/>
      <c r="E29" s="37"/>
      <c r="F29" s="36">
        <v>0</v>
      </c>
      <c r="G29" s="36">
        <v>0</v>
      </c>
      <c r="H29" s="36">
        <v>0</v>
      </c>
    </row>
    <row r="30" spans="1:8" s="3" customFormat="1" ht="116.25" customHeight="1" x14ac:dyDescent="0.2">
      <c r="A30" s="4" t="s">
        <v>253</v>
      </c>
      <c r="B30" s="144" t="s">
        <v>254</v>
      </c>
      <c r="C30" s="144" t="s">
        <v>13</v>
      </c>
      <c r="D30" s="11" t="s">
        <v>22</v>
      </c>
      <c r="E30" s="11" t="s">
        <v>22</v>
      </c>
      <c r="F30" s="143">
        <v>0</v>
      </c>
      <c r="G30" s="143">
        <v>0</v>
      </c>
      <c r="H30" s="143">
        <v>0</v>
      </c>
    </row>
    <row r="31" spans="1:8" s="3" customFormat="1" ht="25.5" x14ac:dyDescent="0.2">
      <c r="A31" s="4" t="s">
        <v>96</v>
      </c>
      <c r="B31" s="11" t="s">
        <v>97</v>
      </c>
      <c r="C31" s="11"/>
      <c r="D31" s="11"/>
      <c r="E31" s="11"/>
      <c r="F31" s="143">
        <v>5074.6000000000004</v>
      </c>
      <c r="G31" s="143">
        <v>6576.9</v>
      </c>
      <c r="H31" s="143">
        <v>6693</v>
      </c>
    </row>
    <row r="32" spans="1:8" s="3" customFormat="1" ht="38.25" x14ac:dyDescent="0.2">
      <c r="A32" s="85" t="s">
        <v>98</v>
      </c>
      <c r="B32" s="40" t="s">
        <v>99</v>
      </c>
      <c r="C32" s="37"/>
      <c r="D32" s="37"/>
      <c r="E32" s="37"/>
      <c r="F32" s="143">
        <v>5074.6000000000004</v>
      </c>
      <c r="G32" s="143">
        <v>6576.9</v>
      </c>
      <c r="H32" s="143">
        <v>6693</v>
      </c>
    </row>
    <row r="33" spans="1:10" s="3" customFormat="1" ht="89.25" x14ac:dyDescent="0.2">
      <c r="A33" s="85" t="s">
        <v>137</v>
      </c>
      <c r="B33" s="40" t="s">
        <v>74</v>
      </c>
      <c r="C33" s="37" t="s">
        <v>13</v>
      </c>
      <c r="D33" s="37" t="s">
        <v>10</v>
      </c>
      <c r="E33" s="37" t="s">
        <v>34</v>
      </c>
      <c r="F33" s="36">
        <v>5074.6000000000004</v>
      </c>
      <c r="G33" s="36">
        <v>6576.9</v>
      </c>
      <c r="H33" s="36">
        <v>6693</v>
      </c>
    </row>
    <row r="34" spans="1:10" s="3" customFormat="1" ht="25.5" x14ac:dyDescent="0.2">
      <c r="A34" s="4" t="s">
        <v>100</v>
      </c>
      <c r="B34" s="11" t="s">
        <v>101</v>
      </c>
      <c r="C34" s="11"/>
      <c r="D34" s="11"/>
      <c r="E34" s="11"/>
      <c r="F34" s="143">
        <f>F35+F41+F44</f>
        <v>7220.1412999999993</v>
      </c>
      <c r="G34" s="143">
        <v>3615.8</v>
      </c>
      <c r="H34" s="143">
        <v>3343.5</v>
      </c>
    </row>
    <row r="35" spans="1:10" s="3" customFormat="1" ht="38.25" x14ac:dyDescent="0.2">
      <c r="A35" s="85" t="s">
        <v>102</v>
      </c>
      <c r="B35" s="40" t="s">
        <v>103</v>
      </c>
      <c r="C35" s="37"/>
      <c r="D35" s="37"/>
      <c r="E35" s="37"/>
      <c r="F35" s="36">
        <f>F36+F37+F38+F39+F40</f>
        <v>3565.2412999999997</v>
      </c>
      <c r="G35" s="36">
        <f t="shared" ref="G35:H35" si="0">G36+G37+G38+G39+G40</f>
        <v>109</v>
      </c>
      <c r="H35" s="36">
        <f t="shared" si="0"/>
        <v>236</v>
      </c>
    </row>
    <row r="36" spans="1:10" s="3" customFormat="1" ht="63.75" x14ac:dyDescent="0.2">
      <c r="A36" s="162" t="s">
        <v>60</v>
      </c>
      <c r="B36" s="144" t="s">
        <v>40</v>
      </c>
      <c r="C36" s="11" t="s">
        <v>13</v>
      </c>
      <c r="D36" s="163" t="s">
        <v>38</v>
      </c>
      <c r="E36" s="11" t="s">
        <v>32</v>
      </c>
      <c r="F36" s="50">
        <f>50</f>
        <v>50</v>
      </c>
      <c r="G36" s="50">
        <v>73</v>
      </c>
      <c r="H36" s="50">
        <v>200</v>
      </c>
    </row>
    <row r="37" spans="1:10" s="3" customFormat="1" ht="76.5" x14ac:dyDescent="0.2">
      <c r="A37" s="162" t="s">
        <v>61</v>
      </c>
      <c r="B37" s="144" t="s">
        <v>41</v>
      </c>
      <c r="C37" s="11" t="s">
        <v>13</v>
      </c>
      <c r="D37" s="163" t="s">
        <v>38</v>
      </c>
      <c r="E37" s="11" t="s">
        <v>32</v>
      </c>
      <c r="F37" s="50">
        <f>'приложение 3'!F48</f>
        <v>416.84129999999999</v>
      </c>
      <c r="G37" s="50">
        <v>0</v>
      </c>
      <c r="H37" s="50">
        <v>0</v>
      </c>
    </row>
    <row r="38" spans="1:10" s="3" customFormat="1" ht="96.75" customHeight="1" x14ac:dyDescent="0.2">
      <c r="A38" s="164" t="s">
        <v>334</v>
      </c>
      <c r="B38" s="165" t="s">
        <v>330</v>
      </c>
      <c r="C38" s="37" t="s">
        <v>13</v>
      </c>
      <c r="D38" s="37" t="s">
        <v>38</v>
      </c>
      <c r="E38" s="37" t="s">
        <v>32</v>
      </c>
      <c r="F38" s="36">
        <f>3060-500+3.7</f>
        <v>2563.6999999999998</v>
      </c>
      <c r="G38" s="36">
        <v>0</v>
      </c>
      <c r="H38" s="36">
        <v>0</v>
      </c>
    </row>
    <row r="39" spans="1:10" s="167" customFormat="1" ht="51" x14ac:dyDescent="0.2">
      <c r="A39" s="164" t="s">
        <v>332</v>
      </c>
      <c r="B39" s="165" t="s">
        <v>331</v>
      </c>
      <c r="C39" s="166" t="s">
        <v>13</v>
      </c>
      <c r="D39" s="166" t="s">
        <v>38</v>
      </c>
      <c r="E39" s="166" t="s">
        <v>32</v>
      </c>
      <c r="F39" s="111">
        <v>498.7</v>
      </c>
      <c r="G39" s="111">
        <v>0</v>
      </c>
      <c r="H39" s="111">
        <v>0</v>
      </c>
    </row>
    <row r="40" spans="1:10" s="3" customFormat="1" ht="63.75" x14ac:dyDescent="0.2">
      <c r="A40" s="85" t="s">
        <v>135</v>
      </c>
      <c r="B40" s="40" t="s">
        <v>41</v>
      </c>
      <c r="C40" s="37" t="s">
        <v>14</v>
      </c>
      <c r="D40" s="37" t="s">
        <v>38</v>
      </c>
      <c r="E40" s="37" t="s">
        <v>32</v>
      </c>
      <c r="F40" s="36">
        <v>36</v>
      </c>
      <c r="G40" s="36">
        <v>36</v>
      </c>
      <c r="H40" s="36">
        <v>36</v>
      </c>
    </row>
    <row r="41" spans="1:10" s="3" customFormat="1" ht="38.25" x14ac:dyDescent="0.2">
      <c r="A41" s="108" t="s">
        <v>104</v>
      </c>
      <c r="B41" s="155" t="s">
        <v>105</v>
      </c>
      <c r="C41" s="155"/>
      <c r="D41" s="11"/>
      <c r="E41" s="11"/>
      <c r="F41" s="143">
        <f>F42+F43</f>
        <v>3624.9</v>
      </c>
      <c r="G41" s="143">
        <f t="shared" ref="G41:H41" si="1">G42+G43</f>
        <v>3506.8</v>
      </c>
      <c r="H41" s="143">
        <f t="shared" si="1"/>
        <v>3107.5</v>
      </c>
    </row>
    <row r="42" spans="1:10" s="3" customFormat="1" ht="76.5" x14ac:dyDescent="0.2">
      <c r="A42" s="108" t="s">
        <v>62</v>
      </c>
      <c r="B42" s="155" t="s">
        <v>42</v>
      </c>
      <c r="C42" s="155" t="s">
        <v>13</v>
      </c>
      <c r="D42" s="11" t="s">
        <v>38</v>
      </c>
      <c r="E42" s="11" t="s">
        <v>32</v>
      </c>
      <c r="F42" s="143">
        <f>200+200</f>
        <v>400</v>
      </c>
      <c r="G42" s="143">
        <v>506.8</v>
      </c>
      <c r="H42" s="143">
        <v>107.5</v>
      </c>
    </row>
    <row r="43" spans="1:10" s="3" customFormat="1" ht="76.5" x14ac:dyDescent="0.2">
      <c r="A43" s="85" t="s">
        <v>63</v>
      </c>
      <c r="B43" s="40" t="s">
        <v>43</v>
      </c>
      <c r="C43" s="37" t="s">
        <v>13</v>
      </c>
      <c r="D43" s="37" t="s">
        <v>38</v>
      </c>
      <c r="E43" s="37" t="s">
        <v>32</v>
      </c>
      <c r="F43" s="36">
        <f>3724.9-500</f>
        <v>3224.9</v>
      </c>
      <c r="G43" s="36">
        <v>3000</v>
      </c>
      <c r="H43" s="36">
        <v>3000</v>
      </c>
    </row>
    <row r="44" spans="1:10" s="3" customFormat="1" ht="38.25" x14ac:dyDescent="0.2">
      <c r="A44" s="85" t="s">
        <v>142</v>
      </c>
      <c r="B44" s="40" t="s">
        <v>143</v>
      </c>
      <c r="C44" s="37"/>
      <c r="D44" s="37"/>
      <c r="E44" s="37"/>
      <c r="F44" s="36">
        <f>F45</f>
        <v>30</v>
      </c>
      <c r="G44" s="36">
        <v>0</v>
      </c>
      <c r="H44" s="36">
        <v>0</v>
      </c>
      <c r="J44" s="86"/>
    </row>
    <row r="45" spans="1:10" s="3" customFormat="1" ht="76.5" x14ac:dyDescent="0.2">
      <c r="A45" s="85" t="s">
        <v>78</v>
      </c>
      <c r="B45" s="40" t="s">
        <v>77</v>
      </c>
      <c r="C45" s="37" t="s">
        <v>13</v>
      </c>
      <c r="D45" s="37" t="s">
        <v>10</v>
      </c>
      <c r="E45" s="37" t="s">
        <v>37</v>
      </c>
      <c r="F45" s="36">
        <v>30</v>
      </c>
      <c r="G45" s="36">
        <v>0</v>
      </c>
      <c r="H45" s="36">
        <v>0</v>
      </c>
      <c r="J45" s="86"/>
    </row>
    <row r="46" spans="1:10" s="3" customFormat="1" ht="38.25" x14ac:dyDescent="0.2">
      <c r="A46" s="85" t="s">
        <v>261</v>
      </c>
      <c r="B46" s="40" t="s">
        <v>106</v>
      </c>
      <c r="C46" s="37"/>
      <c r="D46" s="37"/>
      <c r="E46" s="37"/>
      <c r="F46" s="36">
        <f>F47</f>
        <v>9252.9</v>
      </c>
      <c r="G46" s="36">
        <v>8392.26</v>
      </c>
      <c r="H46" s="36">
        <v>7530.26</v>
      </c>
    </row>
    <row r="47" spans="1:10" s="3" customFormat="1" ht="63.75" x14ac:dyDescent="0.2">
      <c r="A47" s="108" t="s">
        <v>262</v>
      </c>
      <c r="B47" s="37" t="s">
        <v>107</v>
      </c>
      <c r="C47" s="145"/>
      <c r="D47" s="11"/>
      <c r="E47" s="11"/>
      <c r="F47" s="143">
        <f>F48+F49+F50+F51+F52+F53+F54</f>
        <v>9252.9</v>
      </c>
      <c r="G47" s="143">
        <v>8392.26</v>
      </c>
      <c r="H47" s="143">
        <v>7530.26</v>
      </c>
    </row>
    <row r="48" spans="1:10" s="3" customFormat="1" ht="102" x14ac:dyDescent="0.2">
      <c r="A48" s="85" t="s">
        <v>315</v>
      </c>
      <c r="B48" s="40" t="s">
        <v>11</v>
      </c>
      <c r="C48" s="37" t="s">
        <v>8</v>
      </c>
      <c r="D48" s="37" t="s">
        <v>6</v>
      </c>
      <c r="E48" s="37" t="s">
        <v>10</v>
      </c>
      <c r="F48" s="36">
        <f>8592.8-206.6</f>
        <v>8386.1999999999989</v>
      </c>
      <c r="G48" s="36">
        <v>7519.3</v>
      </c>
      <c r="H48" s="36">
        <v>7372.56</v>
      </c>
    </row>
    <row r="49" spans="1:8" s="3" customFormat="1" ht="102" x14ac:dyDescent="0.2">
      <c r="A49" s="85" t="s">
        <v>242</v>
      </c>
      <c r="B49" s="40" t="s">
        <v>12</v>
      </c>
      <c r="C49" s="37" t="s">
        <v>13</v>
      </c>
      <c r="D49" s="37" t="s">
        <v>6</v>
      </c>
      <c r="E49" s="37" t="s">
        <v>10</v>
      </c>
      <c r="F49" s="36">
        <v>500</v>
      </c>
      <c r="G49" s="36">
        <v>565.26</v>
      </c>
      <c r="H49" s="36">
        <v>50</v>
      </c>
    </row>
    <row r="50" spans="1:8" s="3" customFormat="1" ht="89.25" x14ac:dyDescent="0.2">
      <c r="A50" s="4" t="s">
        <v>247</v>
      </c>
      <c r="B50" s="11" t="s">
        <v>12</v>
      </c>
      <c r="C50" s="11" t="s">
        <v>14</v>
      </c>
      <c r="D50" s="11" t="s">
        <v>6</v>
      </c>
      <c r="E50" s="11" t="s">
        <v>10</v>
      </c>
      <c r="F50" s="143">
        <v>1.7</v>
      </c>
      <c r="G50" s="143">
        <v>1.7</v>
      </c>
      <c r="H50" s="143">
        <v>1.7</v>
      </c>
    </row>
    <row r="51" spans="1:8" s="3" customFormat="1" ht="89.25" x14ac:dyDescent="0.2">
      <c r="A51" s="85" t="s">
        <v>243</v>
      </c>
      <c r="B51" s="40" t="s">
        <v>12</v>
      </c>
      <c r="C51" s="37" t="s">
        <v>14</v>
      </c>
      <c r="D51" s="37" t="s">
        <v>6</v>
      </c>
      <c r="E51" s="37" t="s">
        <v>10</v>
      </c>
      <c r="F51" s="36">
        <v>1</v>
      </c>
      <c r="G51" s="36">
        <v>1</v>
      </c>
      <c r="H51" s="36">
        <v>1</v>
      </c>
    </row>
    <row r="52" spans="1:8" s="3" customFormat="1" ht="102" x14ac:dyDescent="0.2">
      <c r="A52" s="4" t="s">
        <v>246</v>
      </c>
      <c r="B52" s="11" t="s">
        <v>12</v>
      </c>
      <c r="C52" s="11" t="s">
        <v>13</v>
      </c>
      <c r="D52" s="11" t="s">
        <v>6</v>
      </c>
      <c r="E52" s="11" t="s">
        <v>25</v>
      </c>
      <c r="F52" s="143">
        <f>300+59+14-20-10</f>
        <v>343</v>
      </c>
      <c r="G52" s="143">
        <v>300</v>
      </c>
      <c r="H52" s="143">
        <v>100</v>
      </c>
    </row>
    <row r="53" spans="1:8" s="3" customFormat="1" ht="127.5" x14ac:dyDescent="0.2">
      <c r="A53" s="4" t="s">
        <v>241</v>
      </c>
      <c r="B53" s="11" t="s">
        <v>26</v>
      </c>
      <c r="C53" s="11" t="s">
        <v>13</v>
      </c>
      <c r="D53" s="11" t="s">
        <v>6</v>
      </c>
      <c r="E53" s="11" t="s">
        <v>25</v>
      </c>
      <c r="F53" s="143">
        <v>21</v>
      </c>
      <c r="G53" s="143">
        <v>5</v>
      </c>
      <c r="H53" s="143">
        <v>5</v>
      </c>
    </row>
    <row r="54" spans="1:8" s="3" customFormat="1" ht="102" x14ac:dyDescent="0.2">
      <c r="A54" s="85" t="s">
        <v>242</v>
      </c>
      <c r="B54" s="37" t="s">
        <v>12</v>
      </c>
      <c r="C54" s="37" t="s">
        <v>13</v>
      </c>
      <c r="D54" s="37" t="s">
        <v>22</v>
      </c>
      <c r="E54" s="37" t="s">
        <v>38</v>
      </c>
      <c r="F54" s="36">
        <v>0</v>
      </c>
      <c r="G54" s="36">
        <v>0</v>
      </c>
      <c r="H54" s="36">
        <v>0</v>
      </c>
    </row>
    <row r="55" spans="1:8" s="3" customFormat="1" ht="25.5" x14ac:dyDescent="0.2">
      <c r="A55" s="85" t="s">
        <v>108</v>
      </c>
      <c r="B55" s="37" t="s">
        <v>109</v>
      </c>
      <c r="C55" s="37"/>
      <c r="D55" s="37"/>
      <c r="E55" s="37"/>
      <c r="F55" s="36">
        <f>F56</f>
        <v>986.7</v>
      </c>
      <c r="G55" s="36">
        <v>1167</v>
      </c>
      <c r="H55" s="36">
        <v>1682.3000000000002</v>
      </c>
    </row>
    <row r="56" spans="1:8" s="3" customFormat="1" x14ac:dyDescent="0.2">
      <c r="A56" s="85" t="s">
        <v>110</v>
      </c>
      <c r="B56" s="37" t="s">
        <v>111</v>
      </c>
      <c r="C56" s="37"/>
      <c r="D56" s="37"/>
      <c r="E56" s="37"/>
      <c r="F56" s="36">
        <f>SUM(F57:F69)</f>
        <v>986.7</v>
      </c>
      <c r="G56" s="36">
        <v>1167</v>
      </c>
      <c r="H56" s="36">
        <v>1682.3000000000002</v>
      </c>
    </row>
    <row r="57" spans="1:8" s="3" customFormat="1" ht="63.75" x14ac:dyDescent="0.2">
      <c r="A57" s="85" t="s">
        <v>271</v>
      </c>
      <c r="B57" s="37" t="s">
        <v>29</v>
      </c>
      <c r="C57" s="37" t="s">
        <v>13</v>
      </c>
      <c r="D57" s="37" t="s">
        <v>6</v>
      </c>
      <c r="E57" s="37" t="s">
        <v>32</v>
      </c>
      <c r="F57" s="36">
        <v>45</v>
      </c>
      <c r="G57" s="36">
        <v>5</v>
      </c>
      <c r="H57" s="36">
        <v>5</v>
      </c>
    </row>
    <row r="58" spans="1:8" s="3" customFormat="1" ht="76.5" x14ac:dyDescent="0.2">
      <c r="A58" s="85" t="s">
        <v>54</v>
      </c>
      <c r="B58" s="37" t="s">
        <v>53</v>
      </c>
      <c r="C58" s="37" t="s">
        <v>13</v>
      </c>
      <c r="D58" s="37" t="s">
        <v>6</v>
      </c>
      <c r="E58" s="37" t="s">
        <v>10</v>
      </c>
      <c r="F58" s="36">
        <v>0.2</v>
      </c>
      <c r="G58" s="36">
        <v>0.2</v>
      </c>
      <c r="H58" s="36">
        <v>0.2</v>
      </c>
    </row>
    <row r="59" spans="1:8" s="3" customFormat="1" ht="51" x14ac:dyDescent="0.2">
      <c r="A59" s="85" t="s">
        <v>136</v>
      </c>
      <c r="B59" s="40" t="s">
        <v>15</v>
      </c>
      <c r="C59" s="37" t="s">
        <v>8</v>
      </c>
      <c r="D59" s="37" t="s">
        <v>6</v>
      </c>
      <c r="E59" s="37" t="s">
        <v>10</v>
      </c>
      <c r="F59" s="36">
        <v>8.8000000000000007</v>
      </c>
      <c r="G59" s="36">
        <v>8.8000000000000007</v>
      </c>
      <c r="H59" s="36">
        <v>8.8000000000000007</v>
      </c>
    </row>
    <row r="60" spans="1:8" s="3" customFormat="1" ht="127.5" x14ac:dyDescent="0.2">
      <c r="A60" s="85" t="s">
        <v>17</v>
      </c>
      <c r="B60" s="40" t="s">
        <v>18</v>
      </c>
      <c r="C60" s="37" t="s">
        <v>16</v>
      </c>
      <c r="D60" s="37" t="s">
        <v>6</v>
      </c>
      <c r="E60" s="37" t="s">
        <v>10</v>
      </c>
      <c r="F60" s="36">
        <v>58.5</v>
      </c>
      <c r="G60" s="36">
        <v>60.8</v>
      </c>
      <c r="H60" s="36">
        <v>63.2</v>
      </c>
    </row>
    <row r="61" spans="1:8" s="3" customFormat="1" ht="89.25" x14ac:dyDescent="0.2">
      <c r="A61" s="162" t="s">
        <v>55</v>
      </c>
      <c r="B61" s="11" t="s">
        <v>21</v>
      </c>
      <c r="C61" s="11" t="s">
        <v>16</v>
      </c>
      <c r="D61" s="11" t="s">
        <v>6</v>
      </c>
      <c r="E61" s="11" t="s">
        <v>20</v>
      </c>
      <c r="F61" s="143">
        <v>68.3</v>
      </c>
      <c r="G61" s="143">
        <v>70.400000000000006</v>
      </c>
      <c r="H61" s="143">
        <v>73.3</v>
      </c>
    </row>
    <row r="62" spans="1:8" s="3" customFormat="1" ht="76.5" x14ac:dyDescent="0.2">
      <c r="A62" s="162" t="s">
        <v>244</v>
      </c>
      <c r="B62" s="11" t="s">
        <v>245</v>
      </c>
      <c r="C62" s="11" t="s">
        <v>16</v>
      </c>
      <c r="D62" s="11" t="s">
        <v>6</v>
      </c>
      <c r="E62" s="11" t="s">
        <v>20</v>
      </c>
      <c r="F62" s="143">
        <v>79.3</v>
      </c>
      <c r="G62" s="143">
        <v>81.900000000000006</v>
      </c>
      <c r="H62" s="143">
        <v>85.1</v>
      </c>
    </row>
    <row r="63" spans="1:8" s="3" customFormat="1" ht="99" customHeight="1" x14ac:dyDescent="0.2">
      <c r="A63" s="85" t="s">
        <v>67</v>
      </c>
      <c r="B63" s="40" t="s">
        <v>27</v>
      </c>
      <c r="C63" s="37" t="s">
        <v>16</v>
      </c>
      <c r="D63" s="37" t="s">
        <v>6</v>
      </c>
      <c r="E63" s="37" t="s">
        <v>25</v>
      </c>
      <c r="F63" s="36">
        <v>75.5</v>
      </c>
      <c r="G63" s="36">
        <v>78.599999999999994</v>
      </c>
      <c r="H63" s="36">
        <v>81.7</v>
      </c>
    </row>
    <row r="64" spans="1:8" s="3" customFormat="1" ht="111" customHeight="1" x14ac:dyDescent="0.2">
      <c r="A64" s="85" t="s">
        <v>56</v>
      </c>
      <c r="B64" s="40" t="s">
        <v>28</v>
      </c>
      <c r="C64" s="37" t="s">
        <v>16</v>
      </c>
      <c r="D64" s="37" t="s">
        <v>6</v>
      </c>
      <c r="E64" s="37" t="s">
        <v>25</v>
      </c>
      <c r="F64" s="36">
        <v>50.4</v>
      </c>
      <c r="G64" s="36">
        <v>52.3</v>
      </c>
      <c r="H64" s="36">
        <v>54.4</v>
      </c>
    </row>
    <row r="65" spans="1:8" s="3" customFormat="1" ht="45.75" customHeight="1" x14ac:dyDescent="0.2">
      <c r="A65" s="85" t="s">
        <v>248</v>
      </c>
      <c r="B65" s="37" t="s">
        <v>249</v>
      </c>
      <c r="C65" s="37" t="s">
        <v>23</v>
      </c>
      <c r="D65" s="37" t="s">
        <v>6</v>
      </c>
      <c r="E65" s="37" t="s">
        <v>25</v>
      </c>
      <c r="F65" s="36">
        <v>0</v>
      </c>
      <c r="G65" s="36">
        <v>519.70000000000005</v>
      </c>
      <c r="H65" s="36">
        <v>1013</v>
      </c>
    </row>
    <row r="66" spans="1:8" s="3" customFormat="1" ht="51" x14ac:dyDescent="0.2">
      <c r="A66" s="85" t="s">
        <v>57</v>
      </c>
      <c r="B66" s="37" t="s">
        <v>29</v>
      </c>
      <c r="C66" s="37" t="s">
        <v>14</v>
      </c>
      <c r="D66" s="37" t="s">
        <v>6</v>
      </c>
      <c r="E66" s="37" t="s">
        <v>25</v>
      </c>
      <c r="F66" s="36">
        <v>40</v>
      </c>
      <c r="G66" s="36">
        <v>40</v>
      </c>
      <c r="H66" s="36">
        <v>40</v>
      </c>
    </row>
    <row r="67" spans="1:8" s="3" customFormat="1" ht="51" x14ac:dyDescent="0.2">
      <c r="A67" s="85" t="s">
        <v>57</v>
      </c>
      <c r="B67" s="37" t="s">
        <v>29</v>
      </c>
      <c r="C67" s="37" t="s">
        <v>13</v>
      </c>
      <c r="D67" s="37" t="s">
        <v>6</v>
      </c>
      <c r="E67" s="37" t="s">
        <v>25</v>
      </c>
      <c r="F67" s="36">
        <v>40</v>
      </c>
      <c r="G67" s="36">
        <v>0</v>
      </c>
      <c r="H67" s="36">
        <v>0</v>
      </c>
    </row>
    <row r="68" spans="1:8" s="3" customFormat="1" ht="63" customHeight="1" x14ac:dyDescent="0.2">
      <c r="A68" s="85" t="s">
        <v>325</v>
      </c>
      <c r="B68" s="37" t="s">
        <v>329</v>
      </c>
      <c r="C68" s="37" t="s">
        <v>328</v>
      </c>
      <c r="D68" s="37" t="s">
        <v>6</v>
      </c>
      <c r="E68" s="37" t="s">
        <v>50</v>
      </c>
      <c r="F68" s="36">
        <v>279</v>
      </c>
      <c r="G68" s="36">
        <v>0</v>
      </c>
      <c r="H68" s="36">
        <v>0</v>
      </c>
    </row>
    <row r="69" spans="1:8" ht="63.75" x14ac:dyDescent="0.2">
      <c r="A69" s="85" t="s">
        <v>316</v>
      </c>
      <c r="B69" s="37" t="s">
        <v>58</v>
      </c>
      <c r="C69" s="37" t="s">
        <v>8</v>
      </c>
      <c r="D69" s="37" t="s">
        <v>7</v>
      </c>
      <c r="E69" s="37" t="s">
        <v>32</v>
      </c>
      <c r="F69" s="36">
        <v>241.7</v>
      </c>
      <c r="G69" s="36">
        <v>249.3</v>
      </c>
      <c r="H69" s="36">
        <v>257.60000000000002</v>
      </c>
    </row>
    <row r="70" spans="1:8" x14ac:dyDescent="0.2">
      <c r="A70" s="146"/>
      <c r="B70" s="147"/>
      <c r="C70" s="3"/>
      <c r="D70" s="3"/>
      <c r="E70" s="3"/>
      <c r="F70" s="148"/>
      <c r="G70" s="44"/>
      <c r="H70" s="44"/>
    </row>
    <row r="71" spans="1:8" ht="15.75" x14ac:dyDescent="0.25">
      <c r="A71" s="149" t="s">
        <v>138</v>
      </c>
      <c r="B71" s="150"/>
      <c r="C71" s="41"/>
      <c r="D71" s="41"/>
      <c r="E71" s="41"/>
      <c r="F71" s="41"/>
      <c r="G71" s="186" t="s">
        <v>268</v>
      </c>
      <c r="H71" s="186"/>
    </row>
    <row r="72" spans="1:8" x14ac:dyDescent="0.2">
      <c r="B72" s="151"/>
    </row>
  </sheetData>
  <autoFilter ref="A10:WVP72"/>
  <mergeCells count="13">
    <mergeCell ref="G71:H71"/>
    <mergeCell ref="B2:H2"/>
    <mergeCell ref="B3:H3"/>
    <mergeCell ref="A5:H5"/>
    <mergeCell ref="G7:G9"/>
    <mergeCell ref="H7:H9"/>
    <mergeCell ref="A7:A9"/>
    <mergeCell ref="B7:B9"/>
    <mergeCell ref="C7:C9"/>
    <mergeCell ref="D7:D9"/>
    <mergeCell ref="E7:E9"/>
    <mergeCell ref="F7:F9"/>
    <mergeCell ref="F6:H6"/>
  </mergeCells>
  <pageMargins left="0.70866141732283472" right="0.70866141732283472" top="0.74803149606299213" bottom="0.74803149606299213" header="0.31496062992125984" footer="0.31496062992125984"/>
  <pageSetup paperSize="9" scale="71" fitToHeight="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zoomScale="60" zoomScaleNormal="60" workbookViewId="0">
      <selection activeCell="H11" sqref="H11"/>
    </sheetView>
  </sheetViews>
  <sheetFormatPr defaultRowHeight="12.75" x14ac:dyDescent="0.2"/>
  <cols>
    <col min="1" max="1" width="33" customWidth="1"/>
    <col min="2" max="2" width="25" hidden="1" customWidth="1"/>
    <col min="3" max="3" width="13.85546875" customWidth="1"/>
    <col min="4" max="4" width="16.140625" customWidth="1"/>
    <col min="5" max="5" width="14" customWidth="1"/>
    <col min="6" max="6" width="13.7109375" customWidth="1"/>
    <col min="7" max="7" width="12.85546875" customWidth="1"/>
    <col min="8" max="8" width="13.28515625" customWidth="1"/>
    <col min="9" max="11" width="12.7109375" customWidth="1"/>
    <col min="257" max="257" width="33" customWidth="1"/>
    <col min="258" max="258" width="0" hidden="1" customWidth="1"/>
    <col min="259" max="259" width="12" customWidth="1"/>
    <col min="260" max="260" width="12.85546875" customWidth="1"/>
    <col min="261" max="261" width="14" customWidth="1"/>
    <col min="262" max="262" width="11.140625" customWidth="1"/>
    <col min="263" max="263" width="12.85546875" customWidth="1"/>
    <col min="264" max="264" width="13.28515625" customWidth="1"/>
    <col min="265" max="267" width="12.7109375" customWidth="1"/>
    <col min="513" max="513" width="33" customWidth="1"/>
    <col min="514" max="514" width="0" hidden="1" customWidth="1"/>
    <col min="515" max="515" width="12" customWidth="1"/>
    <col min="516" max="516" width="12.85546875" customWidth="1"/>
    <col min="517" max="517" width="14" customWidth="1"/>
    <col min="518" max="518" width="11.140625" customWidth="1"/>
    <col min="519" max="519" width="12.85546875" customWidth="1"/>
    <col min="520" max="520" width="13.28515625" customWidth="1"/>
    <col min="521" max="523" width="12.7109375" customWidth="1"/>
    <col min="769" max="769" width="33" customWidth="1"/>
    <col min="770" max="770" width="0" hidden="1" customWidth="1"/>
    <col min="771" max="771" width="12" customWidth="1"/>
    <col min="772" max="772" width="12.85546875" customWidth="1"/>
    <col min="773" max="773" width="14" customWidth="1"/>
    <col min="774" max="774" width="11.140625" customWidth="1"/>
    <col min="775" max="775" width="12.85546875" customWidth="1"/>
    <col min="776" max="776" width="13.28515625" customWidth="1"/>
    <col min="777" max="779" width="12.7109375" customWidth="1"/>
    <col min="1025" max="1025" width="33" customWidth="1"/>
    <col min="1026" max="1026" width="0" hidden="1" customWidth="1"/>
    <col min="1027" max="1027" width="12" customWidth="1"/>
    <col min="1028" max="1028" width="12.85546875" customWidth="1"/>
    <col min="1029" max="1029" width="14" customWidth="1"/>
    <col min="1030" max="1030" width="11.140625" customWidth="1"/>
    <col min="1031" max="1031" width="12.85546875" customWidth="1"/>
    <col min="1032" max="1032" width="13.28515625" customWidth="1"/>
    <col min="1033" max="1035" width="12.7109375" customWidth="1"/>
    <col min="1281" max="1281" width="33" customWidth="1"/>
    <col min="1282" max="1282" width="0" hidden="1" customWidth="1"/>
    <col min="1283" max="1283" width="12" customWidth="1"/>
    <col min="1284" max="1284" width="12.85546875" customWidth="1"/>
    <col min="1285" max="1285" width="14" customWidth="1"/>
    <col min="1286" max="1286" width="11.140625" customWidth="1"/>
    <col min="1287" max="1287" width="12.85546875" customWidth="1"/>
    <col min="1288" max="1288" width="13.28515625" customWidth="1"/>
    <col min="1289" max="1291" width="12.7109375" customWidth="1"/>
    <col min="1537" max="1537" width="33" customWidth="1"/>
    <col min="1538" max="1538" width="0" hidden="1" customWidth="1"/>
    <col min="1539" max="1539" width="12" customWidth="1"/>
    <col min="1540" max="1540" width="12.85546875" customWidth="1"/>
    <col min="1541" max="1541" width="14" customWidth="1"/>
    <col min="1542" max="1542" width="11.140625" customWidth="1"/>
    <col min="1543" max="1543" width="12.85546875" customWidth="1"/>
    <col min="1544" max="1544" width="13.28515625" customWidth="1"/>
    <col min="1545" max="1547" width="12.7109375" customWidth="1"/>
    <col min="1793" max="1793" width="33" customWidth="1"/>
    <col min="1794" max="1794" width="0" hidden="1" customWidth="1"/>
    <col min="1795" max="1795" width="12" customWidth="1"/>
    <col min="1796" max="1796" width="12.85546875" customWidth="1"/>
    <col min="1797" max="1797" width="14" customWidth="1"/>
    <col min="1798" max="1798" width="11.140625" customWidth="1"/>
    <col min="1799" max="1799" width="12.85546875" customWidth="1"/>
    <col min="1800" max="1800" width="13.28515625" customWidth="1"/>
    <col min="1801" max="1803" width="12.7109375" customWidth="1"/>
    <col min="2049" max="2049" width="33" customWidth="1"/>
    <col min="2050" max="2050" width="0" hidden="1" customWidth="1"/>
    <col min="2051" max="2051" width="12" customWidth="1"/>
    <col min="2052" max="2052" width="12.85546875" customWidth="1"/>
    <col min="2053" max="2053" width="14" customWidth="1"/>
    <col min="2054" max="2054" width="11.140625" customWidth="1"/>
    <col min="2055" max="2055" width="12.85546875" customWidth="1"/>
    <col min="2056" max="2056" width="13.28515625" customWidth="1"/>
    <col min="2057" max="2059" width="12.7109375" customWidth="1"/>
    <col min="2305" max="2305" width="33" customWidth="1"/>
    <col min="2306" max="2306" width="0" hidden="1" customWidth="1"/>
    <col min="2307" max="2307" width="12" customWidth="1"/>
    <col min="2308" max="2308" width="12.85546875" customWidth="1"/>
    <col min="2309" max="2309" width="14" customWidth="1"/>
    <col min="2310" max="2310" width="11.140625" customWidth="1"/>
    <col min="2311" max="2311" width="12.85546875" customWidth="1"/>
    <col min="2312" max="2312" width="13.28515625" customWidth="1"/>
    <col min="2313" max="2315" width="12.7109375" customWidth="1"/>
    <col min="2561" max="2561" width="33" customWidth="1"/>
    <col min="2562" max="2562" width="0" hidden="1" customWidth="1"/>
    <col min="2563" max="2563" width="12" customWidth="1"/>
    <col min="2564" max="2564" width="12.85546875" customWidth="1"/>
    <col min="2565" max="2565" width="14" customWidth="1"/>
    <col min="2566" max="2566" width="11.140625" customWidth="1"/>
    <col min="2567" max="2567" width="12.85546875" customWidth="1"/>
    <col min="2568" max="2568" width="13.28515625" customWidth="1"/>
    <col min="2569" max="2571" width="12.7109375" customWidth="1"/>
    <col min="2817" max="2817" width="33" customWidth="1"/>
    <col min="2818" max="2818" width="0" hidden="1" customWidth="1"/>
    <col min="2819" max="2819" width="12" customWidth="1"/>
    <col min="2820" max="2820" width="12.85546875" customWidth="1"/>
    <col min="2821" max="2821" width="14" customWidth="1"/>
    <col min="2822" max="2822" width="11.140625" customWidth="1"/>
    <col min="2823" max="2823" width="12.85546875" customWidth="1"/>
    <col min="2824" max="2824" width="13.28515625" customWidth="1"/>
    <col min="2825" max="2827" width="12.7109375" customWidth="1"/>
    <col min="3073" max="3073" width="33" customWidth="1"/>
    <col min="3074" max="3074" width="0" hidden="1" customWidth="1"/>
    <col min="3075" max="3075" width="12" customWidth="1"/>
    <col min="3076" max="3076" width="12.85546875" customWidth="1"/>
    <col min="3077" max="3077" width="14" customWidth="1"/>
    <col min="3078" max="3078" width="11.140625" customWidth="1"/>
    <col min="3079" max="3079" width="12.85546875" customWidth="1"/>
    <col min="3080" max="3080" width="13.28515625" customWidth="1"/>
    <col min="3081" max="3083" width="12.7109375" customWidth="1"/>
    <col min="3329" max="3329" width="33" customWidth="1"/>
    <col min="3330" max="3330" width="0" hidden="1" customWidth="1"/>
    <col min="3331" max="3331" width="12" customWidth="1"/>
    <col min="3332" max="3332" width="12.85546875" customWidth="1"/>
    <col min="3333" max="3333" width="14" customWidth="1"/>
    <col min="3334" max="3334" width="11.140625" customWidth="1"/>
    <col min="3335" max="3335" width="12.85546875" customWidth="1"/>
    <col min="3336" max="3336" width="13.28515625" customWidth="1"/>
    <col min="3337" max="3339" width="12.7109375" customWidth="1"/>
    <col min="3585" max="3585" width="33" customWidth="1"/>
    <col min="3586" max="3586" width="0" hidden="1" customWidth="1"/>
    <col min="3587" max="3587" width="12" customWidth="1"/>
    <col min="3588" max="3588" width="12.85546875" customWidth="1"/>
    <col min="3589" max="3589" width="14" customWidth="1"/>
    <col min="3590" max="3590" width="11.140625" customWidth="1"/>
    <col min="3591" max="3591" width="12.85546875" customWidth="1"/>
    <col min="3592" max="3592" width="13.28515625" customWidth="1"/>
    <col min="3593" max="3595" width="12.7109375" customWidth="1"/>
    <col min="3841" max="3841" width="33" customWidth="1"/>
    <col min="3842" max="3842" width="0" hidden="1" customWidth="1"/>
    <col min="3843" max="3843" width="12" customWidth="1"/>
    <col min="3844" max="3844" width="12.85546875" customWidth="1"/>
    <col min="3845" max="3845" width="14" customWidth="1"/>
    <col min="3846" max="3846" width="11.140625" customWidth="1"/>
    <col min="3847" max="3847" width="12.85546875" customWidth="1"/>
    <col min="3848" max="3848" width="13.28515625" customWidth="1"/>
    <col min="3849" max="3851" width="12.7109375" customWidth="1"/>
    <col min="4097" max="4097" width="33" customWidth="1"/>
    <col min="4098" max="4098" width="0" hidden="1" customWidth="1"/>
    <col min="4099" max="4099" width="12" customWidth="1"/>
    <col min="4100" max="4100" width="12.85546875" customWidth="1"/>
    <col min="4101" max="4101" width="14" customWidth="1"/>
    <col min="4102" max="4102" width="11.140625" customWidth="1"/>
    <col min="4103" max="4103" width="12.85546875" customWidth="1"/>
    <col min="4104" max="4104" width="13.28515625" customWidth="1"/>
    <col min="4105" max="4107" width="12.7109375" customWidth="1"/>
    <col min="4353" max="4353" width="33" customWidth="1"/>
    <col min="4354" max="4354" width="0" hidden="1" customWidth="1"/>
    <col min="4355" max="4355" width="12" customWidth="1"/>
    <col min="4356" max="4356" width="12.85546875" customWidth="1"/>
    <col min="4357" max="4357" width="14" customWidth="1"/>
    <col min="4358" max="4358" width="11.140625" customWidth="1"/>
    <col min="4359" max="4359" width="12.85546875" customWidth="1"/>
    <col min="4360" max="4360" width="13.28515625" customWidth="1"/>
    <col min="4361" max="4363" width="12.7109375" customWidth="1"/>
    <col min="4609" max="4609" width="33" customWidth="1"/>
    <col min="4610" max="4610" width="0" hidden="1" customWidth="1"/>
    <col min="4611" max="4611" width="12" customWidth="1"/>
    <col min="4612" max="4612" width="12.85546875" customWidth="1"/>
    <col min="4613" max="4613" width="14" customWidth="1"/>
    <col min="4614" max="4614" width="11.140625" customWidth="1"/>
    <col min="4615" max="4615" width="12.85546875" customWidth="1"/>
    <col min="4616" max="4616" width="13.28515625" customWidth="1"/>
    <col min="4617" max="4619" width="12.7109375" customWidth="1"/>
    <col min="4865" max="4865" width="33" customWidth="1"/>
    <col min="4866" max="4866" width="0" hidden="1" customWidth="1"/>
    <col min="4867" max="4867" width="12" customWidth="1"/>
    <col min="4868" max="4868" width="12.85546875" customWidth="1"/>
    <col min="4869" max="4869" width="14" customWidth="1"/>
    <col min="4870" max="4870" width="11.140625" customWidth="1"/>
    <col min="4871" max="4871" width="12.85546875" customWidth="1"/>
    <col min="4872" max="4872" width="13.28515625" customWidth="1"/>
    <col min="4873" max="4875" width="12.7109375" customWidth="1"/>
    <col min="5121" max="5121" width="33" customWidth="1"/>
    <col min="5122" max="5122" width="0" hidden="1" customWidth="1"/>
    <col min="5123" max="5123" width="12" customWidth="1"/>
    <col min="5124" max="5124" width="12.85546875" customWidth="1"/>
    <col min="5125" max="5125" width="14" customWidth="1"/>
    <col min="5126" max="5126" width="11.140625" customWidth="1"/>
    <col min="5127" max="5127" width="12.85546875" customWidth="1"/>
    <col min="5128" max="5128" width="13.28515625" customWidth="1"/>
    <col min="5129" max="5131" width="12.7109375" customWidth="1"/>
    <col min="5377" max="5377" width="33" customWidth="1"/>
    <col min="5378" max="5378" width="0" hidden="1" customWidth="1"/>
    <col min="5379" max="5379" width="12" customWidth="1"/>
    <col min="5380" max="5380" width="12.85546875" customWidth="1"/>
    <col min="5381" max="5381" width="14" customWidth="1"/>
    <col min="5382" max="5382" width="11.140625" customWidth="1"/>
    <col min="5383" max="5383" width="12.85546875" customWidth="1"/>
    <col min="5384" max="5384" width="13.28515625" customWidth="1"/>
    <col min="5385" max="5387" width="12.7109375" customWidth="1"/>
    <col min="5633" max="5633" width="33" customWidth="1"/>
    <col min="5634" max="5634" width="0" hidden="1" customWidth="1"/>
    <col min="5635" max="5635" width="12" customWidth="1"/>
    <col min="5636" max="5636" width="12.85546875" customWidth="1"/>
    <col min="5637" max="5637" width="14" customWidth="1"/>
    <col min="5638" max="5638" width="11.140625" customWidth="1"/>
    <col min="5639" max="5639" width="12.85546875" customWidth="1"/>
    <col min="5640" max="5640" width="13.28515625" customWidth="1"/>
    <col min="5641" max="5643" width="12.7109375" customWidth="1"/>
    <col min="5889" max="5889" width="33" customWidth="1"/>
    <col min="5890" max="5890" width="0" hidden="1" customWidth="1"/>
    <col min="5891" max="5891" width="12" customWidth="1"/>
    <col min="5892" max="5892" width="12.85546875" customWidth="1"/>
    <col min="5893" max="5893" width="14" customWidth="1"/>
    <col min="5894" max="5894" width="11.140625" customWidth="1"/>
    <col min="5895" max="5895" width="12.85546875" customWidth="1"/>
    <col min="5896" max="5896" width="13.28515625" customWidth="1"/>
    <col min="5897" max="5899" width="12.7109375" customWidth="1"/>
    <col min="6145" max="6145" width="33" customWidth="1"/>
    <col min="6146" max="6146" width="0" hidden="1" customWidth="1"/>
    <col min="6147" max="6147" width="12" customWidth="1"/>
    <col min="6148" max="6148" width="12.85546875" customWidth="1"/>
    <col min="6149" max="6149" width="14" customWidth="1"/>
    <col min="6150" max="6150" width="11.140625" customWidth="1"/>
    <col min="6151" max="6151" width="12.85546875" customWidth="1"/>
    <col min="6152" max="6152" width="13.28515625" customWidth="1"/>
    <col min="6153" max="6155" width="12.7109375" customWidth="1"/>
    <col min="6401" max="6401" width="33" customWidth="1"/>
    <col min="6402" max="6402" width="0" hidden="1" customWidth="1"/>
    <col min="6403" max="6403" width="12" customWidth="1"/>
    <col min="6404" max="6404" width="12.85546875" customWidth="1"/>
    <col min="6405" max="6405" width="14" customWidth="1"/>
    <col min="6406" max="6406" width="11.140625" customWidth="1"/>
    <col min="6407" max="6407" width="12.85546875" customWidth="1"/>
    <col min="6408" max="6408" width="13.28515625" customWidth="1"/>
    <col min="6409" max="6411" width="12.7109375" customWidth="1"/>
    <col min="6657" max="6657" width="33" customWidth="1"/>
    <col min="6658" max="6658" width="0" hidden="1" customWidth="1"/>
    <col min="6659" max="6659" width="12" customWidth="1"/>
    <col min="6660" max="6660" width="12.85546875" customWidth="1"/>
    <col min="6661" max="6661" width="14" customWidth="1"/>
    <col min="6662" max="6662" width="11.140625" customWidth="1"/>
    <col min="6663" max="6663" width="12.85546875" customWidth="1"/>
    <col min="6664" max="6664" width="13.28515625" customWidth="1"/>
    <col min="6665" max="6667" width="12.7109375" customWidth="1"/>
    <col min="6913" max="6913" width="33" customWidth="1"/>
    <col min="6914" max="6914" width="0" hidden="1" customWidth="1"/>
    <col min="6915" max="6915" width="12" customWidth="1"/>
    <col min="6916" max="6916" width="12.85546875" customWidth="1"/>
    <col min="6917" max="6917" width="14" customWidth="1"/>
    <col min="6918" max="6918" width="11.140625" customWidth="1"/>
    <col min="6919" max="6919" width="12.85546875" customWidth="1"/>
    <col min="6920" max="6920" width="13.28515625" customWidth="1"/>
    <col min="6921" max="6923" width="12.7109375" customWidth="1"/>
    <col min="7169" max="7169" width="33" customWidth="1"/>
    <col min="7170" max="7170" width="0" hidden="1" customWidth="1"/>
    <col min="7171" max="7171" width="12" customWidth="1"/>
    <col min="7172" max="7172" width="12.85546875" customWidth="1"/>
    <col min="7173" max="7173" width="14" customWidth="1"/>
    <col min="7174" max="7174" width="11.140625" customWidth="1"/>
    <col min="7175" max="7175" width="12.85546875" customWidth="1"/>
    <col min="7176" max="7176" width="13.28515625" customWidth="1"/>
    <col min="7177" max="7179" width="12.7109375" customWidth="1"/>
    <col min="7425" max="7425" width="33" customWidth="1"/>
    <col min="7426" max="7426" width="0" hidden="1" customWidth="1"/>
    <col min="7427" max="7427" width="12" customWidth="1"/>
    <col min="7428" max="7428" width="12.85546875" customWidth="1"/>
    <col min="7429" max="7429" width="14" customWidth="1"/>
    <col min="7430" max="7430" width="11.140625" customWidth="1"/>
    <col min="7431" max="7431" width="12.85546875" customWidth="1"/>
    <col min="7432" max="7432" width="13.28515625" customWidth="1"/>
    <col min="7433" max="7435" width="12.7109375" customWidth="1"/>
    <col min="7681" max="7681" width="33" customWidth="1"/>
    <col min="7682" max="7682" width="0" hidden="1" customWidth="1"/>
    <col min="7683" max="7683" width="12" customWidth="1"/>
    <col min="7684" max="7684" width="12.85546875" customWidth="1"/>
    <col min="7685" max="7685" width="14" customWidth="1"/>
    <col min="7686" max="7686" width="11.140625" customWidth="1"/>
    <col min="7687" max="7687" width="12.85546875" customWidth="1"/>
    <col min="7688" max="7688" width="13.28515625" customWidth="1"/>
    <col min="7689" max="7691" width="12.7109375" customWidth="1"/>
    <col min="7937" max="7937" width="33" customWidth="1"/>
    <col min="7938" max="7938" width="0" hidden="1" customWidth="1"/>
    <col min="7939" max="7939" width="12" customWidth="1"/>
    <col min="7940" max="7940" width="12.85546875" customWidth="1"/>
    <col min="7941" max="7941" width="14" customWidth="1"/>
    <col min="7942" max="7942" width="11.140625" customWidth="1"/>
    <col min="7943" max="7943" width="12.85546875" customWidth="1"/>
    <col min="7944" max="7944" width="13.28515625" customWidth="1"/>
    <col min="7945" max="7947" width="12.7109375" customWidth="1"/>
    <col min="8193" max="8193" width="33" customWidth="1"/>
    <col min="8194" max="8194" width="0" hidden="1" customWidth="1"/>
    <col min="8195" max="8195" width="12" customWidth="1"/>
    <col min="8196" max="8196" width="12.85546875" customWidth="1"/>
    <col min="8197" max="8197" width="14" customWidth="1"/>
    <col min="8198" max="8198" width="11.140625" customWidth="1"/>
    <col min="8199" max="8199" width="12.85546875" customWidth="1"/>
    <col min="8200" max="8200" width="13.28515625" customWidth="1"/>
    <col min="8201" max="8203" width="12.7109375" customWidth="1"/>
    <col min="8449" max="8449" width="33" customWidth="1"/>
    <col min="8450" max="8450" width="0" hidden="1" customWidth="1"/>
    <col min="8451" max="8451" width="12" customWidth="1"/>
    <col min="8452" max="8452" width="12.85546875" customWidth="1"/>
    <col min="8453" max="8453" width="14" customWidth="1"/>
    <col min="8454" max="8454" width="11.140625" customWidth="1"/>
    <col min="8455" max="8455" width="12.85546875" customWidth="1"/>
    <col min="8456" max="8456" width="13.28515625" customWidth="1"/>
    <col min="8457" max="8459" width="12.7109375" customWidth="1"/>
    <col min="8705" max="8705" width="33" customWidth="1"/>
    <col min="8706" max="8706" width="0" hidden="1" customWidth="1"/>
    <col min="8707" max="8707" width="12" customWidth="1"/>
    <col min="8708" max="8708" width="12.85546875" customWidth="1"/>
    <col min="8709" max="8709" width="14" customWidth="1"/>
    <col min="8710" max="8710" width="11.140625" customWidth="1"/>
    <col min="8711" max="8711" width="12.85546875" customWidth="1"/>
    <col min="8712" max="8712" width="13.28515625" customWidth="1"/>
    <col min="8713" max="8715" width="12.7109375" customWidth="1"/>
    <col min="8961" max="8961" width="33" customWidth="1"/>
    <col min="8962" max="8962" width="0" hidden="1" customWidth="1"/>
    <col min="8963" max="8963" width="12" customWidth="1"/>
    <col min="8964" max="8964" width="12.85546875" customWidth="1"/>
    <col min="8965" max="8965" width="14" customWidth="1"/>
    <col min="8966" max="8966" width="11.140625" customWidth="1"/>
    <col min="8967" max="8967" width="12.85546875" customWidth="1"/>
    <col min="8968" max="8968" width="13.28515625" customWidth="1"/>
    <col min="8969" max="8971" width="12.7109375" customWidth="1"/>
    <col min="9217" max="9217" width="33" customWidth="1"/>
    <col min="9218" max="9218" width="0" hidden="1" customWidth="1"/>
    <col min="9219" max="9219" width="12" customWidth="1"/>
    <col min="9220" max="9220" width="12.85546875" customWidth="1"/>
    <col min="9221" max="9221" width="14" customWidth="1"/>
    <col min="9222" max="9222" width="11.140625" customWidth="1"/>
    <col min="9223" max="9223" width="12.85546875" customWidth="1"/>
    <col min="9224" max="9224" width="13.28515625" customWidth="1"/>
    <col min="9225" max="9227" width="12.7109375" customWidth="1"/>
    <col min="9473" max="9473" width="33" customWidth="1"/>
    <col min="9474" max="9474" width="0" hidden="1" customWidth="1"/>
    <col min="9475" max="9475" width="12" customWidth="1"/>
    <col min="9476" max="9476" width="12.85546875" customWidth="1"/>
    <col min="9477" max="9477" width="14" customWidth="1"/>
    <col min="9478" max="9478" width="11.140625" customWidth="1"/>
    <col min="9479" max="9479" width="12.85546875" customWidth="1"/>
    <col min="9480" max="9480" width="13.28515625" customWidth="1"/>
    <col min="9481" max="9483" width="12.7109375" customWidth="1"/>
    <col min="9729" max="9729" width="33" customWidth="1"/>
    <col min="9730" max="9730" width="0" hidden="1" customWidth="1"/>
    <col min="9731" max="9731" width="12" customWidth="1"/>
    <col min="9732" max="9732" width="12.85546875" customWidth="1"/>
    <col min="9733" max="9733" width="14" customWidth="1"/>
    <col min="9734" max="9734" width="11.140625" customWidth="1"/>
    <col min="9735" max="9735" width="12.85546875" customWidth="1"/>
    <col min="9736" max="9736" width="13.28515625" customWidth="1"/>
    <col min="9737" max="9739" width="12.7109375" customWidth="1"/>
    <col min="9985" max="9985" width="33" customWidth="1"/>
    <col min="9986" max="9986" width="0" hidden="1" customWidth="1"/>
    <col min="9987" max="9987" width="12" customWidth="1"/>
    <col min="9988" max="9988" width="12.85546875" customWidth="1"/>
    <col min="9989" max="9989" width="14" customWidth="1"/>
    <col min="9990" max="9990" width="11.140625" customWidth="1"/>
    <col min="9991" max="9991" width="12.85546875" customWidth="1"/>
    <col min="9992" max="9992" width="13.28515625" customWidth="1"/>
    <col min="9993" max="9995" width="12.7109375" customWidth="1"/>
    <col min="10241" max="10241" width="33" customWidth="1"/>
    <col min="10242" max="10242" width="0" hidden="1" customWidth="1"/>
    <col min="10243" max="10243" width="12" customWidth="1"/>
    <col min="10244" max="10244" width="12.85546875" customWidth="1"/>
    <col min="10245" max="10245" width="14" customWidth="1"/>
    <col min="10246" max="10246" width="11.140625" customWidth="1"/>
    <col min="10247" max="10247" width="12.85546875" customWidth="1"/>
    <col min="10248" max="10248" width="13.28515625" customWidth="1"/>
    <col min="10249" max="10251" width="12.7109375" customWidth="1"/>
    <col min="10497" max="10497" width="33" customWidth="1"/>
    <col min="10498" max="10498" width="0" hidden="1" customWidth="1"/>
    <col min="10499" max="10499" width="12" customWidth="1"/>
    <col min="10500" max="10500" width="12.85546875" customWidth="1"/>
    <col min="10501" max="10501" width="14" customWidth="1"/>
    <col min="10502" max="10502" width="11.140625" customWidth="1"/>
    <col min="10503" max="10503" width="12.85546875" customWidth="1"/>
    <col min="10504" max="10504" width="13.28515625" customWidth="1"/>
    <col min="10505" max="10507" width="12.7109375" customWidth="1"/>
    <col min="10753" max="10753" width="33" customWidth="1"/>
    <col min="10754" max="10754" width="0" hidden="1" customWidth="1"/>
    <col min="10755" max="10755" width="12" customWidth="1"/>
    <col min="10756" max="10756" width="12.85546875" customWidth="1"/>
    <col min="10757" max="10757" width="14" customWidth="1"/>
    <col min="10758" max="10758" width="11.140625" customWidth="1"/>
    <col min="10759" max="10759" width="12.85546875" customWidth="1"/>
    <col min="10760" max="10760" width="13.28515625" customWidth="1"/>
    <col min="10761" max="10763" width="12.7109375" customWidth="1"/>
    <col min="11009" max="11009" width="33" customWidth="1"/>
    <col min="11010" max="11010" width="0" hidden="1" customWidth="1"/>
    <col min="11011" max="11011" width="12" customWidth="1"/>
    <col min="11012" max="11012" width="12.85546875" customWidth="1"/>
    <col min="11013" max="11013" width="14" customWidth="1"/>
    <col min="11014" max="11014" width="11.140625" customWidth="1"/>
    <col min="11015" max="11015" width="12.85546875" customWidth="1"/>
    <col min="11016" max="11016" width="13.28515625" customWidth="1"/>
    <col min="11017" max="11019" width="12.7109375" customWidth="1"/>
    <col min="11265" max="11265" width="33" customWidth="1"/>
    <col min="11266" max="11266" width="0" hidden="1" customWidth="1"/>
    <col min="11267" max="11267" width="12" customWidth="1"/>
    <col min="11268" max="11268" width="12.85546875" customWidth="1"/>
    <col min="11269" max="11269" width="14" customWidth="1"/>
    <col min="11270" max="11270" width="11.140625" customWidth="1"/>
    <col min="11271" max="11271" width="12.85546875" customWidth="1"/>
    <col min="11272" max="11272" width="13.28515625" customWidth="1"/>
    <col min="11273" max="11275" width="12.7109375" customWidth="1"/>
    <col min="11521" max="11521" width="33" customWidth="1"/>
    <col min="11522" max="11522" width="0" hidden="1" customWidth="1"/>
    <col min="11523" max="11523" width="12" customWidth="1"/>
    <col min="11524" max="11524" width="12.85546875" customWidth="1"/>
    <col min="11525" max="11525" width="14" customWidth="1"/>
    <col min="11526" max="11526" width="11.140625" customWidth="1"/>
    <col min="11527" max="11527" width="12.85546875" customWidth="1"/>
    <col min="11528" max="11528" width="13.28515625" customWidth="1"/>
    <col min="11529" max="11531" width="12.7109375" customWidth="1"/>
    <col min="11777" max="11777" width="33" customWidth="1"/>
    <col min="11778" max="11778" width="0" hidden="1" customWidth="1"/>
    <col min="11779" max="11779" width="12" customWidth="1"/>
    <col min="11780" max="11780" width="12.85546875" customWidth="1"/>
    <col min="11781" max="11781" width="14" customWidth="1"/>
    <col min="11782" max="11782" width="11.140625" customWidth="1"/>
    <col min="11783" max="11783" width="12.85546875" customWidth="1"/>
    <col min="11784" max="11784" width="13.28515625" customWidth="1"/>
    <col min="11785" max="11787" width="12.7109375" customWidth="1"/>
    <col min="12033" max="12033" width="33" customWidth="1"/>
    <col min="12034" max="12034" width="0" hidden="1" customWidth="1"/>
    <col min="12035" max="12035" width="12" customWidth="1"/>
    <col min="12036" max="12036" width="12.85546875" customWidth="1"/>
    <col min="12037" max="12037" width="14" customWidth="1"/>
    <col min="12038" max="12038" width="11.140625" customWidth="1"/>
    <col min="12039" max="12039" width="12.85546875" customWidth="1"/>
    <col min="12040" max="12040" width="13.28515625" customWidth="1"/>
    <col min="12041" max="12043" width="12.7109375" customWidth="1"/>
    <col min="12289" max="12289" width="33" customWidth="1"/>
    <col min="12290" max="12290" width="0" hidden="1" customWidth="1"/>
    <col min="12291" max="12291" width="12" customWidth="1"/>
    <col min="12292" max="12292" width="12.85546875" customWidth="1"/>
    <col min="12293" max="12293" width="14" customWidth="1"/>
    <col min="12294" max="12294" width="11.140625" customWidth="1"/>
    <col min="12295" max="12295" width="12.85546875" customWidth="1"/>
    <col min="12296" max="12296" width="13.28515625" customWidth="1"/>
    <col min="12297" max="12299" width="12.7109375" customWidth="1"/>
    <col min="12545" max="12545" width="33" customWidth="1"/>
    <col min="12546" max="12546" width="0" hidden="1" customWidth="1"/>
    <col min="12547" max="12547" width="12" customWidth="1"/>
    <col min="12548" max="12548" width="12.85546875" customWidth="1"/>
    <col min="12549" max="12549" width="14" customWidth="1"/>
    <col min="12550" max="12550" width="11.140625" customWidth="1"/>
    <col min="12551" max="12551" width="12.85546875" customWidth="1"/>
    <col min="12552" max="12552" width="13.28515625" customWidth="1"/>
    <col min="12553" max="12555" width="12.7109375" customWidth="1"/>
    <col min="12801" max="12801" width="33" customWidth="1"/>
    <col min="12802" max="12802" width="0" hidden="1" customWidth="1"/>
    <col min="12803" max="12803" width="12" customWidth="1"/>
    <col min="12804" max="12804" width="12.85546875" customWidth="1"/>
    <col min="12805" max="12805" width="14" customWidth="1"/>
    <col min="12806" max="12806" width="11.140625" customWidth="1"/>
    <col min="12807" max="12807" width="12.85546875" customWidth="1"/>
    <col min="12808" max="12808" width="13.28515625" customWidth="1"/>
    <col min="12809" max="12811" width="12.7109375" customWidth="1"/>
    <col min="13057" max="13057" width="33" customWidth="1"/>
    <col min="13058" max="13058" width="0" hidden="1" customWidth="1"/>
    <col min="13059" max="13059" width="12" customWidth="1"/>
    <col min="13060" max="13060" width="12.85546875" customWidth="1"/>
    <col min="13061" max="13061" width="14" customWidth="1"/>
    <col min="13062" max="13062" width="11.140625" customWidth="1"/>
    <col min="13063" max="13063" width="12.85546875" customWidth="1"/>
    <col min="13064" max="13064" width="13.28515625" customWidth="1"/>
    <col min="13065" max="13067" width="12.7109375" customWidth="1"/>
    <col min="13313" max="13313" width="33" customWidth="1"/>
    <col min="13314" max="13314" width="0" hidden="1" customWidth="1"/>
    <col min="13315" max="13315" width="12" customWidth="1"/>
    <col min="13316" max="13316" width="12.85546875" customWidth="1"/>
    <col min="13317" max="13317" width="14" customWidth="1"/>
    <col min="13318" max="13318" width="11.140625" customWidth="1"/>
    <col min="13319" max="13319" width="12.85546875" customWidth="1"/>
    <col min="13320" max="13320" width="13.28515625" customWidth="1"/>
    <col min="13321" max="13323" width="12.7109375" customWidth="1"/>
    <col min="13569" max="13569" width="33" customWidth="1"/>
    <col min="13570" max="13570" width="0" hidden="1" customWidth="1"/>
    <col min="13571" max="13571" width="12" customWidth="1"/>
    <col min="13572" max="13572" width="12.85546875" customWidth="1"/>
    <col min="13573" max="13573" width="14" customWidth="1"/>
    <col min="13574" max="13574" width="11.140625" customWidth="1"/>
    <col min="13575" max="13575" width="12.85546875" customWidth="1"/>
    <col min="13576" max="13576" width="13.28515625" customWidth="1"/>
    <col min="13577" max="13579" width="12.7109375" customWidth="1"/>
    <col min="13825" max="13825" width="33" customWidth="1"/>
    <col min="13826" max="13826" width="0" hidden="1" customWidth="1"/>
    <col min="13827" max="13827" width="12" customWidth="1"/>
    <col min="13828" max="13828" width="12.85546875" customWidth="1"/>
    <col min="13829" max="13829" width="14" customWidth="1"/>
    <col min="13830" max="13830" width="11.140625" customWidth="1"/>
    <col min="13831" max="13831" width="12.85546875" customWidth="1"/>
    <col min="13832" max="13832" width="13.28515625" customWidth="1"/>
    <col min="13833" max="13835" width="12.7109375" customWidth="1"/>
    <col min="14081" max="14081" width="33" customWidth="1"/>
    <col min="14082" max="14082" width="0" hidden="1" customWidth="1"/>
    <col min="14083" max="14083" width="12" customWidth="1"/>
    <col min="14084" max="14084" width="12.85546875" customWidth="1"/>
    <col min="14085" max="14085" width="14" customWidth="1"/>
    <col min="14086" max="14086" width="11.140625" customWidth="1"/>
    <col min="14087" max="14087" width="12.85546875" customWidth="1"/>
    <col min="14088" max="14088" width="13.28515625" customWidth="1"/>
    <col min="14089" max="14091" width="12.7109375" customWidth="1"/>
    <col min="14337" max="14337" width="33" customWidth="1"/>
    <col min="14338" max="14338" width="0" hidden="1" customWidth="1"/>
    <col min="14339" max="14339" width="12" customWidth="1"/>
    <col min="14340" max="14340" width="12.85546875" customWidth="1"/>
    <col min="14341" max="14341" width="14" customWidth="1"/>
    <col min="14342" max="14342" width="11.140625" customWidth="1"/>
    <col min="14343" max="14343" width="12.85546875" customWidth="1"/>
    <col min="14344" max="14344" width="13.28515625" customWidth="1"/>
    <col min="14345" max="14347" width="12.7109375" customWidth="1"/>
    <col min="14593" max="14593" width="33" customWidth="1"/>
    <col min="14594" max="14594" width="0" hidden="1" customWidth="1"/>
    <col min="14595" max="14595" width="12" customWidth="1"/>
    <col min="14596" max="14596" width="12.85546875" customWidth="1"/>
    <col min="14597" max="14597" width="14" customWidth="1"/>
    <col min="14598" max="14598" width="11.140625" customWidth="1"/>
    <col min="14599" max="14599" width="12.85546875" customWidth="1"/>
    <col min="14600" max="14600" width="13.28515625" customWidth="1"/>
    <col min="14601" max="14603" width="12.7109375" customWidth="1"/>
    <col min="14849" max="14849" width="33" customWidth="1"/>
    <col min="14850" max="14850" width="0" hidden="1" customWidth="1"/>
    <col min="14851" max="14851" width="12" customWidth="1"/>
    <col min="14852" max="14852" width="12.85546875" customWidth="1"/>
    <col min="14853" max="14853" width="14" customWidth="1"/>
    <col min="14854" max="14854" width="11.140625" customWidth="1"/>
    <col min="14855" max="14855" width="12.85546875" customWidth="1"/>
    <col min="14856" max="14856" width="13.28515625" customWidth="1"/>
    <col min="14857" max="14859" width="12.7109375" customWidth="1"/>
    <col min="15105" max="15105" width="33" customWidth="1"/>
    <col min="15106" max="15106" width="0" hidden="1" customWidth="1"/>
    <col min="15107" max="15107" width="12" customWidth="1"/>
    <col min="15108" max="15108" width="12.85546875" customWidth="1"/>
    <col min="15109" max="15109" width="14" customWidth="1"/>
    <col min="15110" max="15110" width="11.140625" customWidth="1"/>
    <col min="15111" max="15111" width="12.85546875" customWidth="1"/>
    <col min="15112" max="15112" width="13.28515625" customWidth="1"/>
    <col min="15113" max="15115" width="12.7109375" customWidth="1"/>
    <col min="15361" max="15361" width="33" customWidth="1"/>
    <col min="15362" max="15362" width="0" hidden="1" customWidth="1"/>
    <col min="15363" max="15363" width="12" customWidth="1"/>
    <col min="15364" max="15364" width="12.85546875" customWidth="1"/>
    <col min="15365" max="15365" width="14" customWidth="1"/>
    <col min="15366" max="15366" width="11.140625" customWidth="1"/>
    <col min="15367" max="15367" width="12.85546875" customWidth="1"/>
    <col min="15368" max="15368" width="13.28515625" customWidth="1"/>
    <col min="15369" max="15371" width="12.7109375" customWidth="1"/>
    <col min="15617" max="15617" width="33" customWidth="1"/>
    <col min="15618" max="15618" width="0" hidden="1" customWidth="1"/>
    <col min="15619" max="15619" width="12" customWidth="1"/>
    <col min="15620" max="15620" width="12.85546875" customWidth="1"/>
    <col min="15621" max="15621" width="14" customWidth="1"/>
    <col min="15622" max="15622" width="11.140625" customWidth="1"/>
    <col min="15623" max="15623" width="12.85546875" customWidth="1"/>
    <col min="15624" max="15624" width="13.28515625" customWidth="1"/>
    <col min="15625" max="15627" width="12.7109375" customWidth="1"/>
    <col min="15873" max="15873" width="33" customWidth="1"/>
    <col min="15874" max="15874" width="0" hidden="1" customWidth="1"/>
    <col min="15875" max="15875" width="12" customWidth="1"/>
    <col min="15876" max="15876" width="12.85546875" customWidth="1"/>
    <col min="15877" max="15877" width="14" customWidth="1"/>
    <col min="15878" max="15878" width="11.140625" customWidth="1"/>
    <col min="15879" max="15879" width="12.85546875" customWidth="1"/>
    <col min="15880" max="15880" width="13.28515625" customWidth="1"/>
    <col min="15881" max="15883" width="12.7109375" customWidth="1"/>
    <col min="16129" max="16129" width="33" customWidth="1"/>
    <col min="16130" max="16130" width="0" hidden="1" customWidth="1"/>
    <col min="16131" max="16131" width="12" customWidth="1"/>
    <col min="16132" max="16132" width="12.85546875" customWidth="1"/>
    <col min="16133" max="16133" width="14" customWidth="1"/>
    <col min="16134" max="16134" width="11.140625" customWidth="1"/>
    <col min="16135" max="16135" width="12.85546875" customWidth="1"/>
    <col min="16136" max="16136" width="13.28515625" customWidth="1"/>
    <col min="16137" max="16139" width="12.7109375" customWidth="1"/>
  </cols>
  <sheetData>
    <row r="1" spans="1:11" x14ac:dyDescent="0.2">
      <c r="A1" s="1"/>
      <c r="B1" s="1"/>
      <c r="D1" s="201"/>
      <c r="E1" s="201"/>
      <c r="J1" s="201" t="s">
        <v>296</v>
      </c>
      <c r="K1" s="201"/>
    </row>
    <row r="2" spans="1:11" ht="47.45" customHeight="1" x14ac:dyDescent="0.2">
      <c r="C2" s="126"/>
      <c r="D2" s="126"/>
      <c r="E2" s="126"/>
      <c r="H2" s="195" t="s">
        <v>305</v>
      </c>
      <c r="I2" s="195"/>
      <c r="J2" s="195"/>
      <c r="K2" s="195"/>
    </row>
    <row r="3" spans="1:11" ht="47.45" customHeight="1" x14ac:dyDescent="0.2">
      <c r="C3" s="126"/>
      <c r="D3" s="126"/>
      <c r="E3" s="126"/>
      <c r="H3" s="195"/>
      <c r="I3" s="195"/>
      <c r="J3" s="195"/>
      <c r="K3" s="195"/>
    </row>
    <row r="4" spans="1:11" ht="12.6" customHeight="1" x14ac:dyDescent="0.2">
      <c r="A4" s="114"/>
      <c r="B4" s="114"/>
      <c r="C4" s="114"/>
      <c r="D4" s="114"/>
      <c r="E4" s="114"/>
    </row>
    <row r="5" spans="1:11" ht="30.6" customHeight="1" x14ac:dyDescent="0.2">
      <c r="A5" s="204" t="s">
        <v>304</v>
      </c>
      <c r="B5" s="204"/>
      <c r="C5" s="204"/>
      <c r="D5" s="204"/>
      <c r="E5" s="204"/>
      <c r="F5" s="204"/>
      <c r="G5" s="204"/>
      <c r="H5" s="204"/>
      <c r="I5" s="204"/>
      <c r="J5" s="204"/>
      <c r="K5" s="204"/>
    </row>
    <row r="6" spans="1:11" ht="26.45" customHeight="1" x14ac:dyDescent="0.2">
      <c r="A6" s="204"/>
      <c r="B6" s="204"/>
      <c r="C6" s="204"/>
      <c r="D6" s="204"/>
      <c r="E6" s="204"/>
      <c r="F6" s="204"/>
      <c r="G6" s="204"/>
      <c r="H6" s="204"/>
      <c r="I6" s="204"/>
      <c r="J6" s="204"/>
      <c r="K6" s="204"/>
    </row>
    <row r="7" spans="1:11" ht="21" customHeight="1" x14ac:dyDescent="0.2">
      <c r="A7" s="115"/>
      <c r="B7" s="115"/>
      <c r="C7" s="116"/>
      <c r="D7" s="116"/>
      <c r="E7" s="117"/>
      <c r="F7" s="118"/>
      <c r="G7" s="118"/>
      <c r="H7" s="117"/>
      <c r="I7" s="118"/>
      <c r="J7" s="118"/>
      <c r="K7" s="119" t="s">
        <v>113</v>
      </c>
    </row>
    <row r="8" spans="1:11" x14ac:dyDescent="0.2">
      <c r="A8" s="205" t="s">
        <v>278</v>
      </c>
      <c r="B8" s="206"/>
      <c r="C8" s="205" t="s">
        <v>275</v>
      </c>
      <c r="D8" s="205"/>
      <c r="E8" s="205"/>
      <c r="F8" s="205" t="s">
        <v>289</v>
      </c>
      <c r="G8" s="205"/>
      <c r="H8" s="205"/>
      <c r="I8" s="205" t="s">
        <v>297</v>
      </c>
      <c r="J8" s="205"/>
      <c r="K8" s="205"/>
    </row>
    <row r="9" spans="1:11" s="118" customFormat="1" ht="74.45" customHeight="1" x14ac:dyDescent="0.2">
      <c r="A9" s="205"/>
      <c r="B9" s="206"/>
      <c r="C9" s="120" t="s">
        <v>281</v>
      </c>
      <c r="D9" s="120" t="s">
        <v>279</v>
      </c>
      <c r="E9" s="120" t="s">
        <v>280</v>
      </c>
      <c r="F9" s="120" t="s">
        <v>295</v>
      </c>
      <c r="G9" s="120" t="s">
        <v>279</v>
      </c>
      <c r="H9" s="120" t="s">
        <v>280</v>
      </c>
      <c r="I9" s="120" t="s">
        <v>298</v>
      </c>
      <c r="J9" s="120" t="s">
        <v>279</v>
      </c>
      <c r="K9" s="120" t="s">
        <v>280</v>
      </c>
    </row>
    <row r="10" spans="1:11" ht="23.25" customHeight="1" x14ac:dyDescent="0.2">
      <c r="A10" s="121">
        <v>1</v>
      </c>
      <c r="B10" s="121"/>
      <c r="C10" s="121">
        <v>2</v>
      </c>
      <c r="D10" s="121">
        <v>3</v>
      </c>
      <c r="E10" s="121">
        <v>4</v>
      </c>
      <c r="F10" s="121">
        <v>5</v>
      </c>
      <c r="G10" s="121">
        <v>6</v>
      </c>
      <c r="H10" s="121">
        <v>7</v>
      </c>
      <c r="I10" s="121">
        <v>8</v>
      </c>
      <c r="J10" s="121">
        <v>9</v>
      </c>
      <c r="K10" s="121">
        <v>10</v>
      </c>
    </row>
    <row r="11" spans="1:11" s="99" customFormat="1" ht="63" x14ac:dyDescent="0.2">
      <c r="A11" s="122" t="s">
        <v>282</v>
      </c>
      <c r="B11" s="13">
        <v>307.5</v>
      </c>
      <c r="C11" s="100">
        <f>D11+E11</f>
        <v>2686.1</v>
      </c>
      <c r="D11" s="100">
        <v>0</v>
      </c>
      <c r="E11" s="100">
        <f>3186.1-500</f>
        <v>2686.1</v>
      </c>
      <c r="F11" s="100">
        <f>G11+H11</f>
        <v>3661.2</v>
      </c>
      <c r="G11" s="100">
        <v>0</v>
      </c>
      <c r="H11" s="100">
        <v>3661.2</v>
      </c>
      <c r="I11" s="100">
        <f>J11+K11</f>
        <v>4220.2</v>
      </c>
      <c r="J11" s="100">
        <v>0</v>
      </c>
      <c r="K11" s="100">
        <v>4220.2</v>
      </c>
    </row>
    <row r="12" spans="1:11" s="99" customFormat="1" ht="63" x14ac:dyDescent="0.2">
      <c r="A12" s="122" t="s">
        <v>282</v>
      </c>
      <c r="B12" s="13">
        <v>3783.5</v>
      </c>
      <c r="C12" s="100">
        <v>2864.7</v>
      </c>
      <c r="D12" s="100">
        <v>0</v>
      </c>
      <c r="E12" s="100">
        <f>3072.3-500</f>
        <v>2572.3000000000002</v>
      </c>
      <c r="F12" s="100">
        <v>2884.7</v>
      </c>
      <c r="G12" s="100">
        <v>0</v>
      </c>
      <c r="H12" s="100">
        <v>3072.3</v>
      </c>
      <c r="I12" s="100">
        <v>2884.7</v>
      </c>
      <c r="J12" s="100">
        <v>0</v>
      </c>
      <c r="K12" s="100">
        <v>3072.3</v>
      </c>
    </row>
    <row r="13" spans="1:11" s="99" customFormat="1" ht="78.75" x14ac:dyDescent="0.2">
      <c r="A13" s="122" t="s">
        <v>283</v>
      </c>
      <c r="B13" s="13">
        <v>8.8000000000000007</v>
      </c>
      <c r="C13" s="100">
        <v>8.8000000000000007</v>
      </c>
      <c r="D13" s="100">
        <v>0</v>
      </c>
      <c r="E13" s="100">
        <v>8.8000000000000007</v>
      </c>
      <c r="F13" s="100">
        <v>8.8000000000000007</v>
      </c>
      <c r="G13" s="100">
        <v>0</v>
      </c>
      <c r="H13" s="100">
        <v>8.8000000000000007</v>
      </c>
      <c r="I13" s="100">
        <v>8.8000000000000007</v>
      </c>
      <c r="J13" s="100">
        <v>0</v>
      </c>
      <c r="K13" s="100">
        <v>8.8000000000000007</v>
      </c>
    </row>
    <row r="14" spans="1:11" s="99" customFormat="1" ht="47.25" x14ac:dyDescent="0.2">
      <c r="A14" s="122" t="s">
        <v>284</v>
      </c>
      <c r="B14" s="13">
        <v>37.1</v>
      </c>
      <c r="C14" s="100">
        <v>37.1</v>
      </c>
      <c r="D14" s="100">
        <v>0</v>
      </c>
      <c r="E14" s="100">
        <v>37.1</v>
      </c>
      <c r="F14" s="100">
        <v>37.1</v>
      </c>
      <c r="G14" s="100">
        <v>0</v>
      </c>
      <c r="H14" s="100">
        <v>37.1</v>
      </c>
      <c r="I14" s="100">
        <v>37.1</v>
      </c>
      <c r="J14" s="100">
        <v>0</v>
      </c>
      <c r="K14" s="100">
        <v>37.200000000000003</v>
      </c>
    </row>
    <row r="15" spans="1:11" s="99" customFormat="1" ht="141.75" x14ac:dyDescent="0.2">
      <c r="A15" s="122" t="s">
        <v>294</v>
      </c>
      <c r="B15" s="13"/>
      <c r="C15" s="100">
        <f>D15</f>
        <v>1973.2</v>
      </c>
      <c r="D15" s="100">
        <f>2000-26.8</f>
        <v>1973.2</v>
      </c>
      <c r="E15" s="100">
        <v>0</v>
      </c>
      <c r="F15" s="100">
        <v>0</v>
      </c>
      <c r="G15" s="100">
        <v>0</v>
      </c>
      <c r="H15" s="100">
        <v>0</v>
      </c>
      <c r="I15" s="100">
        <v>0</v>
      </c>
      <c r="J15" s="100">
        <v>0</v>
      </c>
      <c r="K15" s="100">
        <v>0</v>
      </c>
    </row>
    <row r="16" spans="1:11" s="99" customFormat="1" ht="94.5" x14ac:dyDescent="0.2">
      <c r="A16" s="122" t="s">
        <v>272</v>
      </c>
      <c r="B16" s="13"/>
      <c r="C16" s="100">
        <f t="shared" ref="C16" si="0">D16+E16</f>
        <v>15965.999999999998</v>
      </c>
      <c r="D16" s="100">
        <f>13748.8+26.8+2190.4</f>
        <v>15965.999999999998</v>
      </c>
      <c r="E16" s="100">
        <v>0</v>
      </c>
      <c r="F16" s="100">
        <f t="shared" ref="F16" si="1">G16+H16</f>
        <v>0</v>
      </c>
      <c r="G16" s="100">
        <v>0</v>
      </c>
      <c r="H16" s="100">
        <v>0</v>
      </c>
      <c r="I16" s="100">
        <v>0</v>
      </c>
      <c r="J16" s="100">
        <v>0</v>
      </c>
      <c r="K16" s="100">
        <v>0</v>
      </c>
    </row>
    <row r="17" spans="1:11" s="75" customFormat="1" ht="18" customHeight="1" x14ac:dyDescent="0.25">
      <c r="A17" s="123" t="s">
        <v>285</v>
      </c>
      <c r="B17" s="124">
        <v>4136.8999999999996</v>
      </c>
      <c r="C17" s="100">
        <f>SUM(C11:C16)</f>
        <v>23535.899999999998</v>
      </c>
      <c r="D17" s="100">
        <f t="shared" ref="D17:K17" si="2">SUM(D11:D16)</f>
        <v>17939.199999999997</v>
      </c>
      <c r="E17" s="100">
        <f t="shared" si="2"/>
        <v>5304.3</v>
      </c>
      <c r="F17" s="100">
        <f t="shared" si="2"/>
        <v>6591.8</v>
      </c>
      <c r="G17" s="100">
        <f t="shared" si="2"/>
        <v>0</v>
      </c>
      <c r="H17" s="100">
        <f t="shared" si="2"/>
        <v>6779.4000000000005</v>
      </c>
      <c r="I17" s="100">
        <f t="shared" si="2"/>
        <v>7150.8</v>
      </c>
      <c r="J17" s="100">
        <f t="shared" si="2"/>
        <v>0</v>
      </c>
      <c r="K17" s="100">
        <f t="shared" si="2"/>
        <v>7338.5</v>
      </c>
    </row>
    <row r="18" spans="1:11" ht="45" customHeight="1" x14ac:dyDescent="0.2">
      <c r="A18" s="203" t="s">
        <v>138</v>
      </c>
      <c r="B18" s="203"/>
      <c r="C18" s="203"/>
      <c r="D18" s="203"/>
      <c r="E18" s="203"/>
      <c r="F18" s="112"/>
      <c r="I18" s="207" t="s">
        <v>268</v>
      </c>
      <c r="J18" s="207"/>
      <c r="K18" s="207"/>
    </row>
    <row r="19" spans="1:11" ht="15.75" x14ac:dyDescent="0.25">
      <c r="A19" s="125"/>
      <c r="B19" s="125"/>
      <c r="D19" s="202"/>
      <c r="E19" s="202"/>
    </row>
  </sheetData>
  <mergeCells count="12">
    <mergeCell ref="D1:E1"/>
    <mergeCell ref="J1:K1"/>
    <mergeCell ref="D19:E19"/>
    <mergeCell ref="A18:E18"/>
    <mergeCell ref="H2:K3"/>
    <mergeCell ref="A5:K6"/>
    <mergeCell ref="A8:A9"/>
    <mergeCell ref="B8:B9"/>
    <mergeCell ref="C8:E8"/>
    <mergeCell ref="F8:H8"/>
    <mergeCell ref="I8:K8"/>
    <mergeCell ref="I18:K18"/>
  </mergeCells>
  <conditionalFormatting sqref="A16">
    <cfRule type="cellIs" dxfId="2" priority="4" stopIfTrue="1" operator="equal">
      <formula>0</formula>
    </cfRule>
  </conditionalFormatting>
  <conditionalFormatting sqref="A11">
    <cfRule type="cellIs" dxfId="1" priority="1" stopIfTrue="1" operator="equal">
      <formula>0</formula>
    </cfRule>
  </conditionalFormatting>
  <conditionalFormatting sqref="A12:A15">
    <cfRule type="cellIs" dxfId="0" priority="2" stopIfTrue="1" operator="equal">
      <formula>0</formula>
    </cfRule>
  </conditionalFormatting>
  <pageMargins left="0.59055118110236227" right="0.19685039370078741" top="0" bottom="0" header="0.51181102362204722" footer="0.51181102362204722"/>
  <pageSetup paperSize="9" scale="62"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5</vt:i4>
      </vt:variant>
    </vt:vector>
  </HeadingPairs>
  <TitlesOfParts>
    <vt:vector size="12" baseType="lpstr">
      <vt:lpstr>прил 1 </vt:lpstr>
      <vt:lpstr>прил  2</vt:lpstr>
      <vt:lpstr>приложение 3</vt:lpstr>
      <vt:lpstr>прил 4</vt:lpstr>
      <vt:lpstr>прил 5</vt:lpstr>
      <vt:lpstr>прил6</vt:lpstr>
      <vt:lpstr>Лист1</vt:lpstr>
      <vt:lpstr>'прил  2'!Область_печати</vt:lpstr>
      <vt:lpstr>'прил 1 '!Область_печати</vt:lpstr>
      <vt:lpstr>'прил 4'!Область_печати</vt:lpstr>
      <vt:lpstr>'прил 5'!Область_печати</vt:lpstr>
      <vt:lpstr>'приложение 3'!Область_печати</vt:lpstr>
    </vt:vector>
  </TitlesOfParts>
  <Company>Красюковка</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Финансист</dc:creator>
  <cp:lastModifiedBy>Finans</cp:lastModifiedBy>
  <cp:lastPrinted>2022-03-30T08:13:54Z</cp:lastPrinted>
  <dcterms:created xsi:type="dcterms:W3CDTF">2015-12-28T13:27:06Z</dcterms:created>
  <dcterms:modified xsi:type="dcterms:W3CDTF">2022-03-30T08:13:58Z</dcterms:modified>
</cp:coreProperties>
</file>