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Finans\Desktop\работа\Бюджет 2022-2024\Внесение изменений 2\"/>
    </mc:Choice>
  </mc:AlternateContent>
  <bookViews>
    <workbookView xWindow="0" yWindow="0" windowWidth="28800" windowHeight="12435"/>
  </bookViews>
  <sheets>
    <sheet name="прил 1 " sheetId="6" r:id="rId1"/>
    <sheet name="прил  2" sheetId="5" r:id="rId2"/>
    <sheet name="приложение 3" sheetId="1" r:id="rId3"/>
    <sheet name="прил 4" sheetId="2" r:id="rId4"/>
    <sheet name="прил 5" sheetId="3" r:id="rId5"/>
    <sheet name="прил6" sheetId="7" state="hidden" r:id="rId6"/>
    <sheet name="Лист1" sheetId="8" state="hidden" r:id="rId7"/>
  </sheets>
  <definedNames>
    <definedName name="_xlnm._FilterDatabase" localSheetId="0" hidden="1">'прил 1 '!$A$9:$L$9</definedName>
    <definedName name="_xlnm._FilterDatabase" localSheetId="3" hidden="1">'прил 4'!$A$12:$K$52</definedName>
    <definedName name="_xlnm._FilterDatabase" localSheetId="4" hidden="1">'прил 5'!$A$10:$WVP$73</definedName>
    <definedName name="_xlnm._FilterDatabase" localSheetId="2" hidden="1">'приложение 3'!$A$7:$K$74</definedName>
    <definedName name="_xlnm.Print_Area" localSheetId="1">'прил  2'!$A$1:$E$20</definedName>
    <definedName name="_xlnm.Print_Area" localSheetId="0">'прил 1 '!$A$1:$H$61</definedName>
    <definedName name="_xlnm.Print_Area" localSheetId="3">'прил 4'!$A$1:$I$55</definedName>
    <definedName name="_xlnm.Print_Area" localSheetId="4">'прил 5'!$A$1:$H$73</definedName>
    <definedName name="_xlnm.Print_Area" localSheetId="2">'приложение 3'!$A$1:$H$74</definedName>
  </definedNames>
  <calcPr calcId="152511" refMode="R1C1"/>
</workbook>
</file>

<file path=xl/calcChain.xml><?xml version="1.0" encoding="utf-8"?>
<calcChain xmlns="http://schemas.openxmlformats.org/spreadsheetml/2006/main">
  <c r="F69" i="3" l="1"/>
  <c r="B69" i="3"/>
  <c r="A69" i="3"/>
  <c r="F68" i="3"/>
  <c r="F22" i="3"/>
  <c r="F14" i="3"/>
  <c r="F13" i="3" s="1"/>
  <c r="F12" i="3" s="1"/>
  <c r="G34" i="2"/>
  <c r="G47" i="2"/>
  <c r="G50" i="2"/>
  <c r="G24" i="2"/>
  <c r="C10" i="5"/>
  <c r="F39" i="1"/>
  <c r="F62" i="1"/>
  <c r="F24" i="1"/>
  <c r="F25" i="1"/>
  <c r="F49" i="1" l="1"/>
  <c r="F67" i="1"/>
  <c r="F22" i="6"/>
  <c r="F24" i="6"/>
  <c r="F38" i="3" l="1"/>
  <c r="G41" i="2"/>
  <c r="F51" i="1"/>
  <c r="A52" i="1"/>
  <c r="A51" i="1"/>
  <c r="F52" i="3" l="1"/>
  <c r="F42" i="3"/>
  <c r="F21" i="3"/>
  <c r="F20" i="3" s="1"/>
  <c r="F25" i="3"/>
  <c r="F26" i="3"/>
  <c r="F41" i="3"/>
  <c r="F47" i="3"/>
  <c r="F44" i="3"/>
  <c r="F48" i="3"/>
  <c r="F56" i="3"/>
  <c r="F55" i="3" s="1"/>
  <c r="F43" i="3"/>
  <c r="F37" i="3"/>
  <c r="F35" i="3" s="1"/>
  <c r="F36" i="3"/>
  <c r="F15" i="3"/>
  <c r="F16" i="3"/>
  <c r="G29" i="2"/>
  <c r="G31" i="2"/>
  <c r="G32" i="2"/>
  <c r="G28" i="2"/>
  <c r="G27" i="2"/>
  <c r="G26" i="2"/>
  <c r="G25" i="2"/>
  <c r="G43" i="2"/>
  <c r="G44" i="2"/>
  <c r="G39" i="2"/>
  <c r="G38" i="2"/>
  <c r="G15" i="2"/>
  <c r="G14" i="2"/>
  <c r="F26" i="1"/>
  <c r="F48" i="1"/>
  <c r="F54" i="1"/>
  <c r="F53" i="1"/>
  <c r="F45" i="1"/>
  <c r="F40" i="1"/>
  <c r="F27" i="1"/>
  <c r="F13" i="1"/>
  <c r="F11" i="1"/>
  <c r="F10" i="1"/>
  <c r="F34" i="3" l="1"/>
  <c r="F16" i="6"/>
  <c r="A48" i="2" l="1"/>
  <c r="A42" i="2"/>
  <c r="A41" i="2"/>
  <c r="G23" i="1" l="1"/>
  <c r="H23" i="1"/>
  <c r="F23" i="1"/>
  <c r="F9" i="1" s="1"/>
  <c r="H39" i="6" l="1"/>
  <c r="G39" i="6"/>
  <c r="F39" i="6"/>
  <c r="H38" i="6"/>
  <c r="G38" i="6"/>
  <c r="F38" i="6"/>
  <c r="F46" i="3" l="1"/>
  <c r="G41" i="3"/>
  <c r="H41" i="3"/>
  <c r="G35" i="3"/>
  <c r="H35" i="3"/>
  <c r="G13" i="2"/>
  <c r="H71" i="1"/>
  <c r="G71" i="1"/>
  <c r="F71" i="1"/>
  <c r="F68" i="1" s="1"/>
  <c r="F47" i="1"/>
  <c r="F11" i="3" l="1"/>
  <c r="I13" i="2"/>
  <c r="I12" i="2" s="1"/>
  <c r="H13" i="2"/>
  <c r="H12" i="2" s="1"/>
  <c r="G12" i="2"/>
  <c r="H69" i="1"/>
  <c r="H68" i="1" s="1"/>
  <c r="G69" i="1"/>
  <c r="G68" i="1" s="1"/>
  <c r="F69" i="1"/>
  <c r="H66" i="1"/>
  <c r="H65" i="1" s="1"/>
  <c r="G66" i="1"/>
  <c r="G65" i="1" s="1"/>
  <c r="F66" i="1"/>
  <c r="F65" i="1" s="1"/>
  <c r="F63" i="1"/>
  <c r="F61" i="1" s="1"/>
  <c r="F60" i="1" s="1"/>
  <c r="H62" i="1"/>
  <c r="H61" i="1" s="1"/>
  <c r="H60" i="1" s="1"/>
  <c r="G61" i="1"/>
  <c r="G60" i="1" s="1"/>
  <c r="H58" i="1"/>
  <c r="G58" i="1"/>
  <c r="F58" i="1"/>
  <c r="H56" i="1"/>
  <c r="G56" i="1"/>
  <c r="F56" i="1"/>
  <c r="F55" i="1" s="1"/>
  <c r="H53" i="1"/>
  <c r="G53" i="1"/>
  <c r="G48" i="1"/>
  <c r="G47" i="1" s="1"/>
  <c r="G46" i="1" s="1"/>
  <c r="H47" i="1"/>
  <c r="H46" i="1" s="1"/>
  <c r="F46" i="1"/>
  <c r="H44" i="1"/>
  <c r="G44" i="1"/>
  <c r="F44" i="1"/>
  <c r="F41" i="1" s="1"/>
  <c r="H42" i="1"/>
  <c r="H41" i="1" s="1"/>
  <c r="G42" i="1"/>
  <c r="F42" i="1"/>
  <c r="H38" i="1"/>
  <c r="G38" i="1"/>
  <c r="G37" i="1" s="1"/>
  <c r="H37" i="1"/>
  <c r="H35" i="1"/>
  <c r="H34" i="1" s="1"/>
  <c r="G35" i="1"/>
  <c r="G34" i="1" s="1"/>
  <c r="F35" i="1"/>
  <c r="F34" i="1" s="1"/>
  <c r="G26" i="1"/>
  <c r="H25" i="1"/>
  <c r="G25" i="1"/>
  <c r="H20" i="1"/>
  <c r="G20" i="1"/>
  <c r="F20" i="1"/>
  <c r="G14" i="1"/>
  <c r="F14" i="1"/>
  <c r="G13" i="1"/>
  <c r="F12" i="1"/>
  <c r="H12" i="1"/>
  <c r="G55" i="1" l="1"/>
  <c r="H55" i="1"/>
  <c r="H9" i="1"/>
  <c r="G12" i="1"/>
  <c r="G9" i="1" s="1"/>
  <c r="F38" i="1"/>
  <c r="F37" i="1" s="1"/>
  <c r="F8" i="1" s="1"/>
  <c r="G41" i="1"/>
  <c r="G8" i="1" l="1"/>
  <c r="H8" i="1"/>
  <c r="H54" i="6" l="1"/>
  <c r="G54" i="6"/>
  <c r="F54" i="6"/>
  <c r="F53" i="6"/>
  <c r="F51" i="6" s="1"/>
  <c r="H52" i="6"/>
  <c r="G52" i="6"/>
  <c r="H51" i="6"/>
  <c r="G51" i="6"/>
  <c r="H49" i="6"/>
  <c r="H46" i="6" s="1"/>
  <c r="G49" i="6"/>
  <c r="G46" i="6" s="1"/>
  <c r="F49" i="6"/>
  <c r="F46" i="6" s="1"/>
  <c r="H44" i="6"/>
  <c r="G44" i="6"/>
  <c r="F44" i="6"/>
  <c r="H43" i="6"/>
  <c r="G43" i="6"/>
  <c r="F43" i="6"/>
  <c r="H36" i="6"/>
  <c r="G36" i="6"/>
  <c r="F36" i="6"/>
  <c r="H35" i="6"/>
  <c r="G35" i="6"/>
  <c r="F35" i="6"/>
  <c r="H33" i="6"/>
  <c r="H32" i="6" s="1"/>
  <c r="G33" i="6"/>
  <c r="G32" i="6" s="1"/>
  <c r="F33" i="6"/>
  <c r="F32" i="6" s="1"/>
  <c r="H30" i="6"/>
  <c r="G30" i="6"/>
  <c r="F30" i="6"/>
  <c r="H29" i="6"/>
  <c r="G29" i="6"/>
  <c r="F29" i="6"/>
  <c r="H26" i="6"/>
  <c r="H25" i="6" s="1"/>
  <c r="G26" i="6"/>
  <c r="G25" i="6" s="1"/>
  <c r="F26" i="6"/>
  <c r="F25" i="6" s="1"/>
  <c r="H24" i="6"/>
  <c r="H23" i="6" s="1"/>
  <c r="G23" i="6"/>
  <c r="F23" i="6"/>
  <c r="H21" i="6"/>
  <c r="G21" i="6"/>
  <c r="F21" i="6"/>
  <c r="H18" i="6"/>
  <c r="G18" i="6"/>
  <c r="F18" i="6"/>
  <c r="H16" i="6"/>
  <c r="H15" i="6" s="1"/>
  <c r="G16" i="6"/>
  <c r="G15" i="6" s="1"/>
  <c r="F14" i="6"/>
  <c r="H14" i="6"/>
  <c r="H12" i="6"/>
  <c r="H11" i="6" s="1"/>
  <c r="G12" i="6"/>
  <c r="G11" i="6" s="1"/>
  <c r="F12" i="6"/>
  <c r="F11" i="6" s="1"/>
  <c r="H28" i="6" l="1"/>
  <c r="F20" i="6"/>
  <c r="F17" i="6" s="1"/>
  <c r="F10" i="6" s="1"/>
  <c r="F56" i="6" s="1"/>
  <c r="C14" i="5" s="1"/>
  <c r="H20" i="6"/>
  <c r="F28" i="6"/>
  <c r="G14" i="6"/>
  <c r="G20" i="6"/>
  <c r="G17" i="6" s="1"/>
  <c r="G28" i="6"/>
  <c r="G42" i="6"/>
  <c r="G41" i="6" s="1"/>
  <c r="H42" i="6"/>
  <c r="H41" i="6" s="1"/>
  <c r="F52" i="6"/>
  <c r="H17" i="6"/>
  <c r="H10" i="6" s="1"/>
  <c r="H56" i="6" s="1"/>
  <c r="E14" i="5" s="1"/>
  <c r="F42" i="6"/>
  <c r="F41" i="6" s="1"/>
  <c r="F15" i="6"/>
  <c r="G10" i="6" l="1"/>
  <c r="G56" i="6" s="1"/>
  <c r="D14" i="5" s="1"/>
  <c r="E11" i="7" l="1"/>
  <c r="D16" i="7"/>
  <c r="D15" i="7"/>
  <c r="E12" i="7" l="1"/>
  <c r="C15" i="7" l="1"/>
  <c r="F16" i="7" l="1"/>
  <c r="C16" i="7"/>
  <c r="D17" i="7"/>
  <c r="E17" i="7"/>
  <c r="G17" i="7"/>
  <c r="H17" i="7"/>
  <c r="J17" i="7"/>
  <c r="K17" i="7"/>
  <c r="I11" i="7"/>
  <c r="F11" i="7"/>
  <c r="C11" i="7"/>
  <c r="C17" i="7" l="1"/>
  <c r="L13" i="2" l="1"/>
  <c r="K13" i="2"/>
  <c r="J11" i="3" l="1"/>
  <c r="K11" i="3"/>
  <c r="I11" i="3"/>
  <c r="I17" i="7" l="1"/>
  <c r="F17" i="7"/>
  <c r="J10" i="1" l="1"/>
  <c r="J9" i="1" l="1"/>
  <c r="L9" i="1" l="1"/>
  <c r="J13" i="2" l="1"/>
  <c r="D18" i="5"/>
  <c r="E18" i="5" l="1"/>
  <c r="L10" i="6"/>
  <c r="K10" i="6"/>
  <c r="C18" i="5" l="1"/>
  <c r="J10" i="6"/>
  <c r="C12" i="5"/>
  <c r="E12" i="5"/>
  <c r="D13" i="5"/>
  <c r="E17" i="5"/>
  <c r="D17" i="5"/>
  <c r="E16" i="5"/>
  <c r="D16" i="5"/>
  <c r="E15" i="5"/>
  <c r="D15" i="5"/>
  <c r="E13" i="5" l="1"/>
  <c r="E11" i="5"/>
  <c r="E10" i="5" s="1"/>
  <c r="E9" i="5" s="1"/>
  <c r="D11" i="5"/>
  <c r="D10" i="5" s="1"/>
  <c r="D9" i="5" s="1"/>
  <c r="D12" i="5"/>
  <c r="C11" i="5"/>
  <c r="C13" i="5"/>
  <c r="C17" i="5" l="1"/>
  <c r="C9" i="5"/>
  <c r="G9" i="5" s="1"/>
  <c r="C15" i="5"/>
  <c r="C16" i="5"/>
</calcChain>
</file>

<file path=xl/sharedStrings.xml><?xml version="1.0" encoding="utf-8"?>
<sst xmlns="http://schemas.openxmlformats.org/spreadsheetml/2006/main" count="954" uniqueCount="342">
  <si>
    <t>(тыс.руб.)</t>
  </si>
  <si>
    <t xml:space="preserve">Наименование </t>
  </si>
  <si>
    <t>Рз</t>
  </si>
  <si>
    <t>ПР</t>
  </si>
  <si>
    <t>ЦСР</t>
  </si>
  <si>
    <t>ВР</t>
  </si>
  <si>
    <t>01</t>
  </si>
  <si>
    <t>02</t>
  </si>
  <si>
    <t>120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</si>
  <si>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</si>
  <si>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</si>
  <si>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11 2 00 00110</t>
  </si>
  <si>
    <t>11 2 00 00190</t>
  </si>
  <si>
    <t>240</t>
  </si>
  <si>
    <t>850</t>
  </si>
  <si>
    <t>99 9 00 85010</t>
  </si>
  <si>
    <t>540</t>
  </si>
  <si>
    <t>Иные межбюджетные трансферты, перечисляемые из бюджета поселения бюджету Октябрьского района на финансирование расходов, связанные с передачей полномочий  по обеспечению малоимущих граждан, проживающих в поселении и нуждающихся в улучшении жилищных условий, жилыми помещениями в соответствии с жилищным законодательством, организация строительства и содержание муниципального жилого фонда, создание условий для жилищного строительства в рамках непрограммных расходов муниципальных органов Красюковского сельского поселения (Иные межбюджетные трансферты)</t>
  </si>
  <si>
    <t>99 9 00 85020</t>
  </si>
  <si>
    <t>Обеспечение деятельности финансовых, налоговых и таможенных органов и органов финансового (финансово-бюджетного) надзора</t>
  </si>
  <si>
    <t>06</t>
  </si>
  <si>
    <t>99 9 00 85030</t>
  </si>
  <si>
    <t>07</t>
  </si>
  <si>
    <t>880</t>
  </si>
  <si>
    <t>Другие общегосударственные вопросы</t>
  </si>
  <si>
    <t>13</t>
  </si>
  <si>
    <t>11 2 00 00540</t>
  </si>
  <si>
    <t>99 9 00 85040</t>
  </si>
  <si>
    <t>99 9 00 85050</t>
  </si>
  <si>
    <t>99 9 00 99990</t>
  </si>
  <si>
    <t>Национальная оборона</t>
  </si>
  <si>
    <t>Мобилизационная и вневойсковая подготовка</t>
  </si>
  <si>
    <t>03</t>
  </si>
  <si>
    <t xml:space="preserve">Национальная безопасность и правоохранительная деятельность </t>
  </si>
  <si>
    <t>09</t>
  </si>
  <si>
    <t>10</t>
  </si>
  <si>
    <t>Национальная экономика</t>
  </si>
  <si>
    <t>12</t>
  </si>
  <si>
    <t>05</t>
  </si>
  <si>
    <t> Благоустройство</t>
  </si>
  <si>
    <t>08 1 00 20240</t>
  </si>
  <si>
    <t>08 1 00 20270</t>
  </si>
  <si>
    <t>08 2 00 20250</t>
  </si>
  <si>
    <t>08 2 00 20260</t>
  </si>
  <si>
    <t>08</t>
  </si>
  <si>
    <t xml:space="preserve">Культура, кинематография </t>
  </si>
  <si>
    <t>610</t>
  </si>
  <si>
    <t>Пенсионное обеспечение</t>
  </si>
  <si>
    <t>01 1 00 10020</t>
  </si>
  <si>
    <t>310</t>
  </si>
  <si>
    <t>11</t>
  </si>
  <si>
    <t>Физическая культура и спорт</t>
  </si>
  <si>
    <t>06 1 00 40160</t>
  </si>
  <si>
    <t>99 9 00 72390</t>
  </si>
  <si>
    <t>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(Иные закупки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</si>
  <si>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Октябрьского района на финансирование расходов, связанные с передачей полномочий  по организации в границах поселения электро-, тепло-, газо- и водоснабжения населения, водоотведения в рамках непрограммных расходов муниципальных органов Красюковского сельского поселения Октябрьского района  (Иные межбюджетные трансферты)</t>
  </si>
  <si>
    <t>Иные межбюджетные трансферты, перечисляемые из бюджета поселения бюджету Октябрьского района на финансирование расходов, связанные с передачей полномочий  по определению поставщиков (подрядчиков, исполнителей) для отдельных муниципальных заказчиков, действующих от имени поселений и бюджетных учреждений поселений в рамках непрограммных расходов муниципальных органов Красюковского сельского поселения Октябрьского района  (Иные межбюджетные трансферты)</t>
  </si>
  <si>
    <t>Реализация направления расходов по иным непрограммным мероприятиям в рамках непрограммного направления деятельности "Реализация функций органа местного самоуправления" (Уплата налогов, сборов и иных платежей)</t>
  </si>
  <si>
    <t xml:space="preserve">99 9 00 51180 </t>
  </si>
  <si>
    <t>Жилищно-коммунальное хозяйство</t>
  </si>
  <si>
    <t>Расходы на содержание зеленых насаждений в рамках подпрограммы «Содержание зеленых насаждений» муниципальной программы Красюковского сельского поселения Октябрьского района  «Благоустройство» (Иные закупки товаров,работ и услуг для обеспечения государственных (муниципальных) нужд)</t>
  </si>
  <si>
    <t>Расходы на иные мероприятия по благоустройству населенных пунктов в рамках подпрограммы «Содержание зеленых насаждений» муниципальной программы Красюковского сельского поселения Октябрьского района «Благоустройство» (Иные закупки товаров,работ и услуг для обеспечения государственных (муниципальных) нужд)</t>
  </si>
  <si>
    <t>Расходы на содержание и ремонт сетей уличного освещения в рамках подпрограммы «Содержание и ремонт сетей уличного освещения» муниципальной программы Красюковского сельского поселения Октябрьского района  «Благоустройство» (Иные закупки товаров,работ и услуг для обеспечения государственных (муниципальных) нужд)</t>
  </si>
  <si>
    <t>Расходы на  оплату электроэнергии за уличное освещение в рамках подпрограммы «Содержание и ремонт сетей уличного освещения» муниципальной программы Красюковского сельского поселения Октябрьского района «Благоустройство»(Иные закупки товаров,работ и услуг для обеспечения государственных (муниципальных) нужд)</t>
  </si>
  <si>
    <t>Культура</t>
  </si>
  <si>
    <t>Социальная политика</t>
  </si>
  <si>
    <t>Мероприятия по выплате доплаты к пенсиям муниципальных служащих в рамках подпрограммы «Социальная поддержка граждан» муниципальной программы Красюковского сельского поселения Октябрьского района  «Социальная поддержка граждан» (Публичные нормативные социальные выплаты гражданам)</t>
  </si>
  <si>
    <t>Иные межбюджетные трансферты, перечисляемые из бюджета поселения бюджету Октябрьского района на финансирование расходов, связанные с передачей полномочий  по владению, пользованию и распоряжению имуществом, находящимся в муниципальной собственности поселения в рамках непрограммных расходов муниципальных органов Красюковского сельского поселения Октябрьского района  (Иные межбюджетные трансферты)</t>
  </si>
  <si>
    <t>ОБЩЕГОСУДАРСТВЕННЫЕ ВОПРОСЫ</t>
  </si>
  <si>
    <t>Дорожное хозяйство (дорожные фонды)</t>
  </si>
  <si>
    <t>Образование</t>
  </si>
  <si>
    <t>Профессиональная подготовка, переподготовка и повышение квалификации</t>
  </si>
  <si>
    <t>Расходы на оснащение техникой, оборудованием, снаряжением и улучшение материально-технической базы поселения в рамках  подпрограммы  «Пожарная безопасность» муниципальной программы Красюковского сельского поселения Октябрьского района «Пожарная безопасность и защита населения и территории Красюковского сельского поселения от чрезвычайных ситуаций(Иные закупки товаров,работ и услуг для обеспечения государственных (муниципальных) нужд)</t>
  </si>
  <si>
    <t>03 1 00 40060</t>
  </si>
  <si>
    <t>07 1 00 83510</t>
  </si>
  <si>
    <t>Другие вопросы в области национальной экономики</t>
  </si>
  <si>
    <t>Функционирование законодательных (представительных) органов государственной власти и представительных органов муниципальных образований</t>
  </si>
  <si>
    <t>08 3 00 20900</t>
  </si>
  <si>
    <t>Мероприятия по межеванию земельных участков  и топографической съемки земельных участков в рамках подпрограммы «Межевание земельных участков» муниципальной программы Красюковского сельского поселения Октябрьского района  «Благоустройство» (Иные закупки товаров,работ и услуг для обеспечения государственных (муниципальных) нужд)</t>
  </si>
  <si>
    <t>Гл</t>
  </si>
  <si>
    <t>5</t>
  </si>
  <si>
    <t>ВСЕГО</t>
  </si>
  <si>
    <t>Администрация Красюковского сельского поселения</t>
  </si>
  <si>
    <t>Наименование показателей</t>
  </si>
  <si>
    <t>2</t>
  </si>
  <si>
    <t>Муниципальная программа Красюковского сельского поселения Октябрьского района «Социальная поддержка граждан»</t>
  </si>
  <si>
    <t>01 0 00 00000</t>
  </si>
  <si>
    <t>Подпрограмма «Социальная поддержка граждан» муниципальной программы Красюковского сельского поселения Октябрьского района «Социальная поддержка граждан»</t>
  </si>
  <si>
    <t>01 1 00 00000</t>
  </si>
  <si>
    <t>03 0 00 00000</t>
  </si>
  <si>
    <t>03 1 00 00000</t>
  </si>
  <si>
    <t xml:space="preserve">Муниципальная программа Красюковского сельского поселения Октябрьского района  «Развитие культуры» </t>
  </si>
  <si>
    <t>04 0 00 00000</t>
  </si>
  <si>
    <t xml:space="preserve">Подпрограмма «Развитие культурно-досуговой деятельности» муниципальной программы Красюковского сельского поселения Октябрьского района  «Развитие культуры» </t>
  </si>
  <si>
    <t>06 0 00 00000</t>
  </si>
  <si>
    <t>06 1 00 00000</t>
  </si>
  <si>
    <t xml:space="preserve">Муниципальная программа Красюковского сельского поселения Октябрьского района «Развитие транспортной системы» </t>
  </si>
  <si>
    <t>07 0 00 00000</t>
  </si>
  <si>
    <t xml:space="preserve">Подпрограмма «Развитие транспортной системы» в рамках муниципальной программы Красюковского сельского поселения Октябрьского района «Развитие транспортной системы» </t>
  </si>
  <si>
    <t>07 1 00 00000</t>
  </si>
  <si>
    <t>Муниципальная программа Красюковского сельского поселения Октябрьского района «Благоустройство»</t>
  </si>
  <si>
    <t>08 0 00 00000</t>
  </si>
  <si>
    <t>Подпрограмма «Содержание зеленых насаждений» в рамках муниципальной программы Красюковского сельского поселения Октябрьского района «Благоустройство»</t>
  </si>
  <si>
    <t>08 1 00 00000</t>
  </si>
  <si>
    <t>Подпрограмма «Содержание и ремонт сетей уличного освещения» в рамках муниципальной программы Красюковского сельского поселения Октябрьского района «Благоустройство»</t>
  </si>
  <si>
    <t>08 2 00 00000</t>
  </si>
  <si>
    <t>11 0 00 00000</t>
  </si>
  <si>
    <t>11 2 00 00000</t>
  </si>
  <si>
    <t>Непрограммные расходы муниципальных органов Красюковского сельского поселения</t>
  </si>
  <si>
    <t>99 0 00 00000</t>
  </si>
  <si>
    <t>Непрограммные расходы</t>
  </si>
  <si>
    <t>99 9 00 00000</t>
  </si>
  <si>
    <t>Код бюджетной классификации Российской Федерации</t>
  </si>
  <si>
    <t>тыс.руб</t>
  </si>
  <si>
    <t>Наименование</t>
  </si>
  <si>
    <t>01 00 00 00 00 0000 000</t>
  </si>
  <si>
    <t>ИСТОЧНИКИ ВНУТРЕННЕГО ФИНАНСИРОВАНИЯ ДЕФИЦИТОВ БЮДЖЕТОВ</t>
  </si>
  <si>
    <t>01 05 00 00 00 0000 000</t>
  </si>
  <si>
    <t>Изменение остатков средств на счетах по учету средств бюджета</t>
  </si>
  <si>
    <t>01 05 00 00 00 0000 500</t>
  </si>
  <si>
    <t>Увеличение остатков средств бюджетов</t>
  </si>
  <si>
    <t>01 05 02 00 00 0000 500</t>
  </si>
  <si>
    <t>Увеличение прочих остатков средств бюджетов</t>
  </si>
  <si>
    <t>01 05 02 01 00 0000 510</t>
  </si>
  <si>
    <t>Увеличение прочих остатков денежных средств бюджетов</t>
  </si>
  <si>
    <t>01 05 02 01 10 0000 510</t>
  </si>
  <si>
    <t>Увеличение прочих остатков денежных средств бюджетов сельских поселений</t>
  </si>
  <si>
    <t>01 05 00 00 00 0000 600</t>
  </si>
  <si>
    <t>Уменьшение остатков средств бюджетов</t>
  </si>
  <si>
    <t>01 05 02 00 00 0000 600</t>
  </si>
  <si>
    <t>Уменьшение прочих остатков средств бюджетов</t>
  </si>
  <si>
    <t>01 05 02 01 00 0000 610</t>
  </si>
  <si>
    <t>Уменьшение прочих остатков денежных средств бюджетов</t>
  </si>
  <si>
    <t>01 05 02 01 10 0000 610</t>
  </si>
  <si>
    <t>Уменьшение прочих остатков денежных средств бюджетов сельских поселений</t>
  </si>
  <si>
    <t>Расходы на иные мероприятия по благоустройству населенных пунктов в рамках подпрограммы «Содержание зеленых насаждений» муниципальной программы Красюковского сельского поселения Октябрьского района «Благоустройство» (Уплата налогов, сборов и иных платежей)</t>
  </si>
  <si>
    <t>Расходы на осуществление полномочий по решению вопросов местного значения в сфере архитектуры и градостроительства ( Расходы на выплаты персоналу государственных (муниципальных ) органов)</t>
  </si>
  <si>
    <t>Расходы на содержание и ремонт автомобильных дорог общего пользования местного значения и тротуаров и  искусственных сооружений на них в рамках подпрограммы «Развитие транспортной системы» муниципальной программы «Развитие транспортной системы Красюковского сельского поселения» (Иные закупки товаров,работ и услуг для обеспечения государственных (муниципальных) нужд)</t>
  </si>
  <si>
    <t>Начальник службы экономики и финансов</t>
  </si>
  <si>
    <t>Расходы на мероприятия по предупреждению чрезвычайных ситуаций и пропаганде среди населения безопасности жизнедеятельности и обучение действиям при возникновении чрезвычайных ситуаций через средства массовой информации в рамках  подпрограммы  «Защита  от чрезвычайных ситуаций» муниципальной программы Красюковского сельского поселения Октябрьского района «Пожарная безопасность и защита населения и территории Красюковского сельского поселения от чрезвычайных ситуаций(Иные закупки товаров,работ и услуг для обеспечения государственных (муниципальных) нужд)</t>
  </si>
  <si>
    <t xml:space="preserve">Муниципальная программа Красюковского сельского поселения Октябрьского района "Пожарная безопасность и защита населения и территории Красюковского сельского поселения отчрезвычайных ситуаций" </t>
  </si>
  <si>
    <t>Подпрограмма "Пожарная безопасность" в рамках муниципальной программы Красюковского сельского поселения Октябрьского района "Пожарная безопасность и защита населения и территории Красюковского сельского поселения от чрезвычайных ситуаций"</t>
  </si>
  <si>
    <t>Подпрограмма "Межевание земельных участков" в рамках муниципальной программы Красюковского сельского поселения Октябрьского района "Благоустройство"</t>
  </si>
  <si>
    <t>08 3 00 0000</t>
  </si>
  <si>
    <t>Приложение №1</t>
  </si>
  <si>
    <t>(тыс. руб.)</t>
  </si>
  <si>
    <t>Главный Администратор</t>
  </si>
  <si>
    <t>Наименование главного администратора</t>
  </si>
  <si>
    <t>Наименование кода поступлений в бюджет, группы, подгруппы, статьи, подстатьи, элемента, подвида доходов, классификации операций сектора государственного управления</t>
  </si>
  <si>
    <t>3</t>
  </si>
  <si>
    <t>1</t>
  </si>
  <si>
    <t>4</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</si>
  <si>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</si>
  <si>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</si>
  <si>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</si>
  <si>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</si>
  <si>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</si>
  <si>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</si>
  <si>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</si>
  <si>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</si>
  <si>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1 05 00000 00 0000 000</t>
  </si>
  <si>
    <t>НАЛОГИ НА СОВОКУПНЫЙ ДОХОД</t>
  </si>
  <si>
    <t>1 05 03000 01 0000 110</t>
  </si>
  <si>
    <t>Единый сельскохозяйственный налог</t>
  </si>
  <si>
    <t>1 05 03010 01 0000 110</t>
  </si>
  <si>
    <t>1 06 00000 00 0000 000</t>
  </si>
  <si>
    <t>НАЛОГИ НА ИМУЩЕСТВО</t>
  </si>
  <si>
    <t>1 06 01000 00 0000110</t>
  </si>
  <si>
    <t>Налог на имущество физических лиц</t>
  </si>
  <si>
    <t>1 06 01030 10 0000110</t>
  </si>
  <si>
    <t>Налог на имущество физических лиц,взимаемый по ставкам, применяемым к объектам налогообложения, расположенным в границахсельских  сельских поселений</t>
  </si>
  <si>
    <t>1 06 06000 00 0000 000</t>
  </si>
  <si>
    <t>Земельный налог</t>
  </si>
  <si>
    <t>1 06 06030 00 0000 110</t>
  </si>
  <si>
    <t>Земельный налог с организаций</t>
  </si>
  <si>
    <t>1 06 06033 10 0000 110</t>
  </si>
  <si>
    <t>Земельный налог с организаций, обладающих земельным участком, расположенным в границах сельских поселений</t>
  </si>
  <si>
    <t>1 06 06040 00 0000 110</t>
  </si>
  <si>
    <t>Земельный налог с физических лиц</t>
  </si>
  <si>
    <t>ГОСУДАРСТВЕННАЯ ПОШЛИНА</t>
  </si>
  <si>
    <t>1 06 06043 10 0000 110</t>
  </si>
  <si>
    <t>Земельный налог с физических лиц, обладающих земельным участком, расположенным в границах сельских поселений</t>
  </si>
  <si>
    <t>1 08 00000 00 0000 000</t>
  </si>
  <si>
    <t>Государственная пошлина по делам, рассматриваемым в судах общей юрисдикции, мировыми судьями</t>
  </si>
  <si>
    <t>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</si>
  <si>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</si>
  <si>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</si>
  <si>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</si>
  <si>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</si>
  <si>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Неналоговые доходы</t>
  </si>
  <si>
    <t>1 11 00000 00 0000 000</t>
  </si>
  <si>
    <t>ДОХОДЫ ОТ ИСПОЛЬЗОВАНИЯ ИМУЩЕСТВА, НАХОДЯЩЕГОСЯ В ГОСУДАРСТВЕННОЙ И МУНИЦИПАЛЬНОЙ СОБСТВЕННОСТИ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</si>
  <si>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</si>
  <si>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</si>
  <si>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</si>
  <si>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</si>
  <si>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</si>
  <si>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</si>
  <si>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а также средства от продажи права на заключение договоров аренды указанных земельных участков</t>
  </si>
  <si>
    <t>1 11 05035 10 0000 120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</si>
  <si>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</si>
  <si>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1 16 00000 00 0000 000</t>
  </si>
  <si>
    <t>ШТРАФЫ, САНКЦИИ, ВОЗМЕЩЕНИЕ УЩЕРБА</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</si>
  <si>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</si>
  <si>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Прочие поступления от денежных взысканий (штрафов) и иных сумм в возмещение ущерба, зачисляемые в бюджеты муниципальных районов</t>
  </si>
  <si>
    <t>БЕЗВОЗМЕЗДНЫЕ ПОСТУПЛЕНИЯ</t>
  </si>
  <si>
    <t>2 00 00000 00 0000 000</t>
  </si>
  <si>
    <t>БЕЗВОЗМЕЗДНЫЕ ПОСТУПЛЕНИЯ ОТ ДРУГИХ БЮДЖЕТОВ БЮДЖЕТНОЙ СИСТЕМЫ РОССИЙСКОЙ ФЕДЕРАЦИИ</t>
  </si>
  <si>
    <t>2 02 00000 00 0000 000</t>
  </si>
  <si>
    <t>Дотации бюджетам бюджетной системы Российской Федерации</t>
  </si>
  <si>
    <t>Дотации на выравнивание бюджетной обеспеченности</t>
  </si>
  <si>
    <t>Дотации бюджетам муниципальных районов на выравнивание бюджетной обеспеченности</t>
  </si>
  <si>
    <t>Субвенции бюджетам бюджетной системы Российской Федерации</t>
  </si>
  <si>
    <t>Субвенции бюджетам на оплату жилищно-коммунальных услуг отдельным категориям граждан</t>
  </si>
  <si>
    <t>Субвенции бюджетам на осуществление первичного воинского учета на территориях, где отсутствуют военные комиссариаты</t>
  </si>
  <si>
    <t>Субвенции бюджетам муниципальных районов на оплату жилищно-коммунальных услуг отдельным категориям граждан</t>
  </si>
  <si>
    <t>Субвенции бюджетам на государственную регистрацию актов гражданского состояния</t>
  </si>
  <si>
    <t>Субвенции бюджетам муниципальных районов на государственную регистрацию актов гражданского состояния</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</si>
  <si>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</si>
  <si>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Иные межбюджетные трансферты</t>
  </si>
  <si>
    <t>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</si>
  <si>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</si>
  <si>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</si>
  <si>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</si>
  <si>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</si>
  <si>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Приложение № 2</t>
  </si>
  <si>
    <t>1 11 07000 00 0000 120</t>
  </si>
  <si>
    <t>Платежи от государственных и муниципальных унитарных предприятий</t>
  </si>
  <si>
    <t xml:space="preserve"> 1 11 07010 00 0000 120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</si>
  <si>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</si>
  <si>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 xml:space="preserve"> 1 11 07015 10 0000 120</t>
  </si>
  <si>
    <t>2 02 10000 00 0000 150</t>
  </si>
  <si>
    <t>2 02 30000 00 0000 150</t>
  </si>
  <si>
    <t>2 02 30024 00 0000 150</t>
  </si>
  <si>
    <t>2 02 30024 10 0000 150</t>
  </si>
  <si>
    <t>2 02 35118 00 0000 150</t>
  </si>
  <si>
    <t>2 02 35118 10 0000 150</t>
  </si>
  <si>
    <t>2 02 40000 00 0000 150</t>
  </si>
  <si>
    <t>2 02 40014 00 0000 150</t>
  </si>
  <si>
    <t>2 02 40014 10 0000 150</t>
  </si>
  <si>
    <t>Прочие межбюджетные трансферты, передаваемые бюджетам сельских поселений</t>
  </si>
  <si>
    <t>Расходы на официальную публикацию нормативно-правовых актов Красюковского сельского поселения в средствах массовой информации, печатных изданиях, в информационно-телекоммуникационной сети «Интернет» в рамках подпрограммы «Обеспечение реализации муниципальной программы «Развитие муниципального управления и муниципальной службы» муниципальной программы Красюковского сельского поселения Октябрьского района «Развитие муниципального управления и муниципальной службы»   (Иные закупки товаров,работ и услуг для обеспечения государственных (муниципальных) нужд)</t>
  </si>
  <si>
    <t>Расходы на обеспечение функций Администрации Красюковского сельского поселения в рамках подпрограммы «Обеспечение реализации муниципальной программы «Развитие муниципального управления и муниципальной службы» муниципальной программы Красюковского сельского поселения Октябрьского района «Развитие муниципального управления и муниципальной службы»(Иные закупки товаров,работ и услуг для обеспечения государственных (муниципальных) нужд)</t>
  </si>
  <si>
    <t>Расходы на обеспечение функций Администрации Красюковского сельского поселения в рамках подпрограммы «Обеспечение реализации муниципальной программы «Развитие муниципального управления и муниципальной службы» муниципальной программы Красюковского сельского поселения Октябрьского района «Развитие муниципального управления и муниципальной службы» (Уплата налогов, сборов и иных платежей)</t>
  </si>
  <si>
    <t>Иные межбюджетные трансферты, перечисляемые из бюджета поселения бюджету Октябрьского района на финансирование расходов, связанные с передачей полномочий в части внутреннего финансового контроля в рамках непрограммных расходов муниципальных органов Красюковского сельского поселения Октябрьского района  (Иные межбюджетные трансферты)</t>
  </si>
  <si>
    <t>99 9 00 85060</t>
  </si>
  <si>
    <t>Расходы на обеспечение функций Администрации Красюковского сельского поселения в рамках подпрограммы «Обеспечение реализации муниципальной программы «Развитие муниципального управления и муниципальной службы» муниципальной программы Красюковского сельского поселения Октябрьского района «Развитие муниципального управления и муниципальной службы»  (Иные закупки товаров,работ и услуг для обеспечения государственных (муниципальных) нужд)</t>
  </si>
  <si>
    <t>Расходы на обеспечение функций Администрации Красюковского сельского поселения в рамках подпрограммы «Обеспечение реализации муниципальной программы «Развитие муниципального управления и муниципальной службы» муниципальной программы Красюковского сельского поселения Октябрьского района «Развитие муниципального управления и муниципальной службы»  (Уплата налогов, сборов и иных платежей)</t>
  </si>
  <si>
    <t>Условно утвержденные расходы по иным непрограммным меро-приятиям в рамках непрограмм-ных расходов органа местного самоуправления (Специальные расходы)</t>
  </si>
  <si>
    <t>99 9 00 90110</t>
  </si>
  <si>
    <t>00</t>
  </si>
  <si>
    <t>03 2 00 20080</t>
  </si>
  <si>
    <t>Молодежная политика</t>
  </si>
  <si>
    <t>Мероприятия по приобщению молодежи к общественно-полезной, научной, творческой деятельности ,по профилактике наркомании, формированию антинаркотического мировоззрения, по содействию патриотическому воспитанию молодежи в рамках подпрограммы  "Молодежь" муниципальной программы Красюковского сельского поселения Октябрьского района  "Физическая культура, спорт и молодежная политика" (Иные закупки товаров,работ и услуг для обеспечения государственных (муниципальных) нужд)</t>
  </si>
  <si>
    <t>06 2 00 40170</t>
  </si>
  <si>
    <t>04 1 00 25240</t>
  </si>
  <si>
    <t>Подпрограмма  «Защита  от чрезвычайных ситуаций» муниципальной программы Красюковского сельского поселения Октябрьского района «Пожарная безопасность и защита населения и территории Красюковского сельского поселения от чрезвычайных ситуаций(Иные закупки товаров,работ и услуг для обеспечения государственных (муниципальных) нужд)</t>
  </si>
  <si>
    <t>03 2 00 00000</t>
  </si>
  <si>
    <t>04 1 00 00000</t>
  </si>
  <si>
    <t>Подпрограмма «Молодежь» в рамках муниципальной программы Красюковского сельского поселения Октябрьского района  "Физическая культура, спорт и молодежная политика"</t>
  </si>
  <si>
    <t>06 2 00 00000</t>
  </si>
  <si>
    <t xml:space="preserve">Муниципальная программа Красюковского сельского поселения Октябрьского района  «Развитие муниципального управления и муниципальной службы» </t>
  </si>
  <si>
    <t xml:space="preserve">Подпрограмма «Обеспечение реализации муниципальной программы "Развитие муниципального управления и муниципальной службы» в рамках муниципальной программы Красюковского сельского поселения Октябрьского района  «Развитие муниципального управления и муниципальной службы» </t>
  </si>
  <si>
    <t>Приложение 3</t>
  </si>
  <si>
    <t>Приложение 5</t>
  </si>
  <si>
    <t>Приложение 4</t>
  </si>
  <si>
    <t>04 1 00 25250</t>
  </si>
  <si>
    <t>Охрана и сохранение объектов культурного наследия расположенных на территории Красюковского сельского поселения в рамках подпрограммы «Развитие культурно-досуговой деятельности» муниципальной программы Красюковского сельского поселения Октябрьского района  «Развитие культуры» (Иные закупки товаров,работ и услуг для обеспечения государственных (муниципальных) нужд)</t>
  </si>
  <si>
    <t>Ю.В. Сазонова</t>
  </si>
  <si>
    <t>2 02 49999 00 0000 150</t>
  </si>
  <si>
    <t>2 02 49999 10 0000 150</t>
  </si>
  <si>
    <t>Реализация направления расходов по иным непрограммным мероприятиям в рамках непрограммного направления деятельности "Реализация функций органа местного самоуправления"(Иные закупки товаров,работ и услуг для обеспечения государственных (муниципальных) нужд)</t>
  </si>
  <si>
    <t xml:space="preserve"> Реализация программ формирования современной городской среды (Строительство парковой зоны по ул. Советская, 8 в пос. Новоперсиановка) </t>
  </si>
  <si>
    <t xml:space="preserve">Муниципальная программа Красюковского сельского поселения Октябрьского района «Развитие физической культуры и спорта» </t>
  </si>
  <si>
    <t xml:space="preserve">Подпрограмма «Развитие физической культуры и спорта» в рамках муниципальной программы Красюковского сельского поселения Октябрьского района «Развитие физической культуры и спорта» </t>
  </si>
  <si>
    <t>2022 год</t>
  </si>
  <si>
    <t>Финансовое обеспечение выполнения муниципального задания МУК «Красюковский СДК» и субсидия на иные цели, в рамках подпрограммы «Развитие культурно-досуговой деятельности» муниципальной программы Красюковского сельского поселения Октябрьского района  «Развитие культуры» (Субсидии бюджетным учреждениям)</t>
  </si>
  <si>
    <t>05 1 00 20270</t>
  </si>
  <si>
    <t>Наименование направления</t>
  </si>
  <si>
    <t xml:space="preserve">За счет средств федерального и областного бюджета </t>
  </si>
  <si>
    <t xml:space="preserve">За счет средств бюджета Октябрьского района </t>
  </si>
  <si>
    <t>Всего на 2022 год</t>
  </si>
  <si>
    <t>Ремонт и содержание автомобильных дорог общего пользования местного значения</t>
  </si>
  <si>
    <t>Расходы на осуществление полномочий по решению вопросов местного значения в сфере архитектуры и градостроительства</t>
  </si>
  <si>
    <t>Предупреждение и ликвидация последствий чрезвычайных ситуаций</t>
  </si>
  <si>
    <t>ИТОГО:</t>
  </si>
  <si>
    <t>1 16 07090 10 0000 140</t>
  </si>
  <si>
    <t>1 16 07000 00 0000 140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</si>
  <si>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</si>
  <si>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2023 год</t>
  </si>
  <si>
    <t>Прочие межбюджетные трансферты, передаваемые бюджетам</t>
  </si>
  <si>
    <t>Финансовое обеспечение выполнения муниципального задания МУК «Красюковский СДК», в рамках подпрограммы «Развитие культурно-досуговой деятельности» муниципальной программы Красюковского сельского поселения Октябрьского района  «Развитие культуры» (Субсидии бюджетным учреждениям)</t>
  </si>
  <si>
    <t>Расходы на благоустройство территорий Красюковского сельского поселенияв рамках подпрограммы "Благоустройство дворовых территорий многоквартирных домов Красюковского сельского поселения и разработка документации"(Иные закупки товаров,работ и услуг для обеспечения государственных (муниципальных) нужд)</t>
  </si>
  <si>
    <t>Защита населения и территории от чрезвычайных ситуаций природного и техногенного характера, пожарная безопасность</t>
  </si>
  <si>
    <t>Благоустройство пешеходной дорожки по адресу: сл.Красюковская ул.Революции, начало объекта:1,4м на запад от домовладения №1 по ул.Революции, конец объекта: 1,0 на запад от домовладения №157 по ул.Революции</t>
  </si>
  <si>
    <t>Всего на 2023 год</t>
  </si>
  <si>
    <t>Приложение 6</t>
  </si>
  <si>
    <t>2024 год</t>
  </si>
  <si>
    <t>Всего на 2024 год</t>
  </si>
  <si>
    <t>Объем поступлений  доходов бюджета Красюковского сельского поселения на 2022 год  и на плановый период 2023 и 2024 годов</t>
  </si>
  <si>
    <t>Источники финансирования дефицита
бюджета Красюковского сельского поселения на 2022 год и на плановый период 2023 и 2024 годов</t>
  </si>
  <si>
    <t>Распределение бюджетных ассигнований 
по разделам,подразделам, целевым статьям (муниципальным программам Красюковского сельского поселения Октябрьского района и непрограммным направлениям деятельности), группам и подгруппам видов расходов  классификации расходов бюджетов на 2022 год и на плановый период 2023 и 2024 годов</t>
  </si>
  <si>
    <t xml:space="preserve">Ведомственная структура расходов бюджета Красюковского сельского поселения на 2022 год и на плановый период 2023 и 2024 годов
</t>
  </si>
  <si>
    <t>Распределение бюджетных ассигнований по целевым статьям (муниципальным программам Красюковского сельского поселения и непрограммным направлениям деятельности), группам и подгруппам видов расходов, разделам, подразделам классификации расходов бюджетов на 2022 год и на плановый период 2023 и 2024 годов</t>
  </si>
  <si>
    <t>Иные межбюджетные трансферты, передаваемые из бюджета  Октябрьского района бюджету Красюковского сельского поселения Октябрьского района на осуществление части полномочий по решению вопросов местного значения в соортветствии с заключенными соглашениями на 2022 год и плановый период 2023 и 2024 годов</t>
  </si>
  <si>
    <t>к решению Собрания депутатов Красюковского сельского поселения " О внесении изменений и дополнений в  Решение Собрания Депутатов Красюковского сельского поселения № 165 от 25 декабря 2021 года «О бюджете Красюковского сельского поселения на 2022 год и на плановый период 2023 и 2024 годов»№ 12 от 20.12.2022 года.</t>
  </si>
  <si>
    <t>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</si>
  <si>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сельскими  поселениями</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</si>
  <si>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</si>
  <si>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2 02 15001 00 0000 150</t>
  </si>
  <si>
    <t>2 02 15001 10 0000 150</t>
  </si>
  <si>
    <t>Дотации бюджетам сельских поселений на выравнивание бюджетной обеспеченности из бюджета субъекта Российской Федерации</t>
  </si>
  <si>
    <t>Субвенции местным бюджетам на выполнение передаваемых полномочий субъектов Российской Федерации</t>
  </si>
  <si>
    <t>Субвенции бюджетам сельских поселений на выполнение передаваемых полномочий субъектов Российской Федерации</t>
  </si>
  <si>
    <t>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t>
  </si>
  <si>
    <t>Расходы на выплаты по оплате труда работников Администрации Красюковского сельского поселения в рамках подпрограммы «Обеспечение реализации муниципальной программы «Развитие муниципального управления и муниципальной службы» муниципальной программы Красюковского сельского поселения Октябрьского района «Развитие муниципального управления и муниципальной службы» (Расходы на выплаты персоналу государственных (муниципальных) органов)</t>
  </si>
  <si>
    <t>Осуществление первичного воинского учета органами местного самоуправления поселений, муниципальных и городских округов по иным непрограммным мероприятиям в рамках непрограммных расходов органа местного самоуправления (Расходы на выплаты персоналу государственных (муниципальных) органов)</t>
  </si>
  <si>
    <t xml:space="preserve">Физическая культура </t>
  </si>
  <si>
    <t>Расходы на оснащение оборудованием, снаряжением и улучшение материально-технической базы спортивных команд поселения в рамках подпрограммы "Развитие физической культуры и спорта" муниципальной программы Красюковского сельского поселения Октябрьского района  "Развитие физической культуры и спорта" (Иные закупки товаров,работ и услуг для обеспечения государственных (муниципальных) нужд)</t>
  </si>
  <si>
    <t>1 17 00000 00 0000 000</t>
  </si>
  <si>
    <t>ПРОЧИЕ НЕНАЛОГОВЫЕ ДОХОДЫ</t>
  </si>
  <si>
    <t>1 17 15000 00 0000 140</t>
  </si>
  <si>
    <t>Инициативные платежи</t>
  </si>
  <si>
    <t>1 17 15030 00 0000 140</t>
  </si>
  <si>
    <t>Инициативные платежи, зачисляемые в бюджеты сельских поселений</t>
  </si>
  <si>
    <t>Резервный фонд Администрации Красюковского сельского поселения на финансовое обеспечение непредвиденных расходов в рамках непрограммных расходов муниципальных органов (Резервные средства) (Резервные средства)</t>
  </si>
  <si>
    <t>Резервные фонды</t>
  </si>
  <si>
    <t>99 9 00 99999</t>
  </si>
  <si>
    <t>870</t>
  </si>
  <si>
    <t>90 9 00 99999</t>
  </si>
  <si>
    <t>08 1 00 S3690</t>
  </si>
  <si>
    <t>08 1 00 S4640</t>
  </si>
  <si>
    <t xml:space="preserve">Субсидия на реализацию инициативных проектов в рамках программы Красюковского сельского поселения Октябрьского района  «Благоустройство» (Иные закупки товаров, работ и услуг для обеспечения государственных (муниципальных) нужд) </t>
  </si>
  <si>
    <t>04 1 00 S3290</t>
  </si>
  <si>
    <t>Расходы на обеспечение комплексного развития сельских территорий (Субсидия на обеспечение комплексного развития сельских территорий на реализацию общественно значимых проектов по благоустройству сельских территорий) муниципальной программы Красюковского сельского поселения Октябрьского района «Благоустройство» (Иные закупки товаров,работ и услуг для обеспечения государственных (муниципальных) нужд)</t>
  </si>
  <si>
    <t>06 1 00 S4640</t>
  </si>
  <si>
    <t>Расходы на реализацию инициативных проектов  в рамках подпрограммы "Развитие физической культуры и спорта" муниципальной программы Красюковского сельского поселения Октябрьского района  "Развитие физической культуры и спорта" (Иные закупки товаров,работ и услуг для обеспечения государственных (муниципальных) нужд)</t>
  </si>
  <si>
    <t>Расходы накапитальный ремонт муниципальных учреждений культуры, в рамках подпрограммы «Развитие культурно-досуговой деятельности» муниципальной программы Красюковского сельского поселения Октябрьского района  «Развитие культуры» (Субсидии бюджетным учреждениям)</t>
  </si>
  <si>
    <t>Реализация направления расходов по иным непрограммным мероприятиям в рамках непрограммного направления деятельности "Реализация функций органа местного самоуправления" (Исполнение судебных актов)</t>
  </si>
  <si>
    <t>830</t>
  </si>
  <si>
    <t>к решению Собрания депутатов Красюковского сельского поселения " О внесении изменений и дополнений в  Решение Собрания Депутатов Красюковского сельского поселения №  13 от 27.12.2021 года «О бюджете Красюковского сельского поселения на 2022 год и на плановый период 2023 и 2024 годов»  № 00 от 00.00.2022 года.</t>
  </si>
  <si>
    <t>к решению Собрания депутатов Красюковского сельского поселения " О внесении изменений и дополнений в  Решение Собрания Депутатов Красюковского сельского поселения №  13 от 27.12.2021 года «О бюджете Красюковского сельского поселения на 2022 год и на плановый период 2023 и 2024 годов»   № 00 от 00.00.2022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</si>
</sst>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_-* #,##0.0_р_._-;\-* #,##0.0_р_._-;_-* &quot;-&quot;??_р_._-;_-@_-"/>
    <numFmt numFmtId="166" formatCode="_-* #,##0.0_р_._-;\-* #,##0.0_р_._-;_-* &quot;-&quot;?_р_._-;_-@_-"/>
    <numFmt numFmtId="167" formatCode="#,##0.0"/>
    <numFmt numFmtId="168" formatCode="#,##0.0_ ;\-#,##0.0\ "/>
    <numFmt numFmtId="169" formatCode="?"/>
    <numFmt numFmtId="170" formatCode="_-* #,##0.0\ _₽_-;\-* #,##0.0\ _₽_-;_-* &quot;-&quot;?\ _₽_-;_-@_-"/>
    <numFmt numFmtId="171" formatCode="_-* #,##0.00000_р_._-;\-* #,##0.00000_р_._-;_-* &quot;-&quot;?????_р_._-;_-@_-"/>
  </numFmts>
  <fonts count="24" x14ac:knownFonts="1">
    <font>
      <sz val="10"/>
      <name val="Arial Cyr"/>
      <charset val="204"/>
    </font>
    <font>
      <sz val="10"/>
      <name val="Arial Cyr"/>
      <charset val="204"/>
    </font>
    <font>
      <b/>
      <sz val="10"/>
      <name val="Times New Roman"/>
      <family val="1"/>
      <charset val="204"/>
    </font>
    <font>
      <b/>
      <sz val="12"/>
      <name val="Times New Roman"/>
      <family val="1"/>
      <charset val="204"/>
    </font>
    <font>
      <sz val="10"/>
      <name val="Times New Roman"/>
      <family val="1"/>
      <charset val="204"/>
    </font>
    <font>
      <sz val="10"/>
      <color indexed="8"/>
      <name val="Times New Roman"/>
      <family val="1"/>
      <charset val="204"/>
    </font>
    <font>
      <b/>
      <sz val="10"/>
      <name val="Arial Cyr"/>
      <charset val="204"/>
    </font>
    <font>
      <b/>
      <sz val="10"/>
      <color indexed="8"/>
      <name val="Times New Roman Cyr"/>
      <family val="1"/>
      <charset val="204"/>
    </font>
    <font>
      <b/>
      <sz val="14"/>
      <name val="Times New Roman"/>
      <family val="1"/>
      <charset val="204"/>
    </font>
    <font>
      <sz val="12"/>
      <name val="Times New Roman"/>
      <family val="1"/>
      <charset val="204"/>
    </font>
    <font>
      <sz val="14"/>
      <name val="Times New Roman"/>
      <family val="1"/>
      <charset val="204"/>
    </font>
    <font>
      <b/>
      <sz val="11"/>
      <name val="Times New Roman"/>
      <family val="1"/>
      <charset val="204"/>
    </font>
    <font>
      <sz val="11"/>
      <name val="Times New Roman"/>
      <family val="1"/>
      <charset val="204"/>
    </font>
    <font>
      <b/>
      <sz val="14"/>
      <name val="Times New Roman CYR"/>
    </font>
    <font>
      <sz val="14"/>
      <name val="Times New Roman CYR"/>
    </font>
    <font>
      <b/>
      <sz val="14"/>
      <name val="Times New Roman CYR"/>
      <charset val="204"/>
    </font>
    <font>
      <sz val="10"/>
      <name val="Arial"/>
      <family val="2"/>
      <charset val="204"/>
    </font>
    <font>
      <b/>
      <sz val="10"/>
      <color indexed="0"/>
      <name val="Times New Roman"/>
      <family val="1"/>
      <charset val="204"/>
    </font>
    <font>
      <sz val="10"/>
      <color indexed="0"/>
      <name val="Times New Roman"/>
      <family val="1"/>
      <charset val="204"/>
    </font>
    <font>
      <sz val="12"/>
      <name val="Arial Cyr"/>
      <charset val="204"/>
    </font>
    <font>
      <sz val="16"/>
      <name val="Arial Cyr"/>
      <charset val="204"/>
    </font>
    <font>
      <b/>
      <sz val="12"/>
      <name val="Arial Cyr"/>
      <charset val="204"/>
    </font>
    <font>
      <sz val="14"/>
      <name val="Arial"/>
      <family val="2"/>
      <charset val="204"/>
    </font>
    <font>
      <sz val="10"/>
      <name val="Times New Roman"/>
      <family val="1"/>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diagonalUp="1" diagonalDown="1">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bottom/>
      <diagonal/>
    </border>
  </borders>
  <cellStyleXfs count="3">
    <xf numFmtId="0" fontId="0" fillId="0" borderId="0"/>
    <xf numFmtId="164" fontId="1" fillId="0" borderId="0" applyFont="0" applyFill="0" applyBorder="0" applyAlignment="0" applyProtection="0"/>
    <xf numFmtId="164" fontId="1" fillId="0" borderId="0" applyFont="0" applyFill="0" applyBorder="0" applyAlignment="0" applyProtection="0"/>
  </cellStyleXfs>
  <cellXfs count="212">
    <xf numFmtId="0" fontId="0" fillId="0" borderId="0" xfId="0"/>
    <xf numFmtId="0" fontId="0" fillId="0" borderId="0" xfId="0" applyFill="1"/>
    <xf numFmtId="0" fontId="2" fillId="0" borderId="1" xfId="0" applyFont="1" applyFill="1" applyBorder="1" applyAlignment="1">
      <alignment horizontal="left" vertical="center" wrapText="1"/>
    </xf>
    <xf numFmtId="0" fontId="0" fillId="0" borderId="0" xfId="0" applyFill="1" applyBorder="1"/>
    <xf numFmtId="0" fontId="4" fillId="0" borderId="1" xfId="0" applyFont="1" applyFill="1" applyBorder="1" applyAlignment="1">
      <alignment horizontal="left" vertical="center" wrapText="1"/>
    </xf>
    <xf numFmtId="0" fontId="6" fillId="0" borderId="0" xfId="0" applyFont="1" applyFill="1" applyBorder="1"/>
    <xf numFmtId="0" fontId="7" fillId="0" borderId="0" xfId="0" applyFont="1" applyFill="1"/>
    <xf numFmtId="0" fontId="8" fillId="0" borderId="0" xfId="0" applyFont="1" applyAlignment="1">
      <alignment horizontal="center" vertical="center"/>
    </xf>
    <xf numFmtId="0" fontId="8" fillId="0" borderId="0" xfId="0" applyFont="1"/>
    <xf numFmtId="166" fontId="7" fillId="0" borderId="0" xfId="0" applyNumberFormat="1" applyFont="1" applyFill="1"/>
    <xf numFmtId="0" fontId="1" fillId="0" borderId="0" xfId="0" applyFont="1" applyFill="1" applyAlignment="1">
      <alignment vertical="center" wrapText="1"/>
    </xf>
    <xf numFmtId="0" fontId="4" fillId="0" borderId="1" xfId="0" applyFont="1" applyFill="1" applyBorder="1" applyAlignment="1">
      <alignment horizontal="center" vertical="center" wrapText="1"/>
    </xf>
    <xf numFmtId="165" fontId="2" fillId="0" borderId="1" xfId="1" applyNumberFormat="1" applyFont="1" applyFill="1" applyBorder="1" applyAlignment="1">
      <alignment horizontal="left" vertical="center" wrapText="1"/>
    </xf>
    <xf numFmtId="0" fontId="9" fillId="0" borderId="1" xfId="0" applyFont="1" applyBorder="1" applyAlignment="1">
      <alignment vertical="center" wrapText="1"/>
    </xf>
    <xf numFmtId="0" fontId="9" fillId="0" borderId="0" xfId="0" applyFont="1"/>
    <xf numFmtId="0" fontId="9" fillId="0" borderId="0" xfId="0" applyFont="1" applyAlignment="1">
      <alignment horizontal="right"/>
    </xf>
    <xf numFmtId="0" fontId="9" fillId="0" borderId="0" xfId="0" applyFont="1" applyAlignment="1">
      <alignment wrapText="1"/>
    </xf>
    <xf numFmtId="0" fontId="3" fillId="0" borderId="0" xfId="0" applyFont="1" applyAlignment="1">
      <alignment wrapText="1"/>
    </xf>
    <xf numFmtId="0" fontId="9" fillId="0" borderId="1" xfId="0" applyFont="1" applyBorder="1" applyAlignment="1">
      <alignment horizontal="center" vertical="center" wrapText="1"/>
    </xf>
    <xf numFmtId="0" fontId="10" fillId="0" borderId="1" xfId="0" applyFont="1" applyFill="1" applyBorder="1" applyAlignment="1">
      <alignment vertical="top" wrapText="1"/>
    </xf>
    <xf numFmtId="168" fontId="9" fillId="0" borderId="1" xfId="1" applyNumberFormat="1" applyFont="1" applyBorder="1" applyAlignment="1">
      <alignment vertical="center" wrapText="1"/>
    </xf>
    <xf numFmtId="165" fontId="9" fillId="0" borderId="1" xfId="1" applyNumberFormat="1" applyFont="1" applyBorder="1" applyAlignment="1">
      <alignment vertical="center" wrapText="1"/>
    </xf>
    <xf numFmtId="49" fontId="2" fillId="0" borderId="1" xfId="1" applyNumberFormat="1" applyFont="1" applyFill="1" applyBorder="1" applyAlignment="1">
      <alignment horizontal="center" vertical="center" wrapText="1"/>
    </xf>
    <xf numFmtId="0" fontId="2" fillId="0" borderId="0" xfId="0" applyFont="1" applyFill="1" applyAlignment="1">
      <alignment horizontal="center" vertical="center" wrapText="1"/>
    </xf>
    <xf numFmtId="4" fontId="2" fillId="0" borderId="0" xfId="0" applyNumberFormat="1" applyFont="1" applyFill="1" applyAlignment="1"/>
    <xf numFmtId="4" fontId="0" fillId="0" borderId="0" xfId="0" applyNumberFormat="1" applyFill="1"/>
    <xf numFmtId="49" fontId="9" fillId="0" borderId="0" xfId="0" applyNumberFormat="1" applyFont="1" applyBorder="1" applyAlignment="1" applyProtection="1">
      <alignment vertical="center"/>
    </xf>
    <xf numFmtId="0" fontId="3" fillId="0" borderId="1" xfId="0" applyFont="1" applyFill="1" applyBorder="1" applyAlignment="1">
      <alignment horizontal="center" vertical="center" wrapText="1"/>
    </xf>
    <xf numFmtId="164" fontId="3" fillId="0" borderId="1" xfId="2" applyFont="1" applyFill="1" applyBorder="1" applyAlignment="1">
      <alignment horizontal="center" vertical="center" wrapText="1"/>
    </xf>
    <xf numFmtId="4" fontId="3" fillId="0" borderId="1" xfId="2" applyNumberFormat="1" applyFont="1" applyFill="1" applyBorder="1" applyAlignment="1">
      <alignment horizontal="center" vertical="center" wrapText="1"/>
    </xf>
    <xf numFmtId="1" fontId="3" fillId="0" borderId="1" xfId="0" applyNumberFormat="1" applyFont="1" applyFill="1" applyBorder="1" applyAlignment="1">
      <alignment horizontal="center" vertical="center" wrapText="1"/>
    </xf>
    <xf numFmtId="1" fontId="3" fillId="0" borderId="1" xfId="2" applyNumberFormat="1" applyFont="1" applyFill="1" applyBorder="1" applyAlignment="1">
      <alignment horizontal="center" vertical="center" wrapText="1"/>
    </xf>
    <xf numFmtId="49" fontId="2" fillId="0" borderId="1" xfId="2" applyNumberFormat="1" applyFont="1" applyFill="1" applyBorder="1" applyAlignment="1">
      <alignment horizontal="center" vertical="center" wrapText="1"/>
    </xf>
    <xf numFmtId="167" fontId="2" fillId="0" borderId="1" xfId="2" applyNumberFormat="1" applyFont="1" applyFill="1" applyBorder="1" applyAlignment="1">
      <alignment horizontal="right" vertical="center" wrapText="1"/>
    </xf>
    <xf numFmtId="49" fontId="5" fillId="0" borderId="1" xfId="0" applyNumberFormat="1" applyFont="1" applyFill="1" applyBorder="1" applyAlignment="1">
      <alignment horizontal="center" vertical="center" wrapText="1"/>
    </xf>
    <xf numFmtId="164" fontId="5" fillId="0" borderId="1" xfId="2" applyFont="1" applyFill="1" applyBorder="1" applyAlignment="1">
      <alignment horizontal="center" vertical="center" wrapText="1"/>
    </xf>
    <xf numFmtId="167" fontId="4" fillId="0" borderId="1" xfId="2" applyNumberFormat="1" applyFont="1" applyFill="1" applyBorder="1" applyAlignment="1">
      <alignment horizontal="right" vertical="center" wrapText="1"/>
    </xf>
    <xf numFmtId="49" fontId="4" fillId="0" borderId="1" xfId="0" applyNumberFormat="1" applyFont="1" applyFill="1" applyBorder="1" applyAlignment="1">
      <alignment horizontal="center" vertical="center" wrapText="1"/>
    </xf>
    <xf numFmtId="49" fontId="5" fillId="0" borderId="1" xfId="2" applyNumberFormat="1" applyFont="1" applyFill="1" applyBorder="1" applyAlignment="1">
      <alignment horizontal="center" vertical="center" wrapText="1"/>
    </xf>
    <xf numFmtId="4" fontId="4" fillId="0" borderId="0" xfId="2" applyNumberFormat="1" applyFont="1" applyFill="1" applyBorder="1" applyAlignment="1">
      <alignment horizontal="right" vertical="center" wrapText="1"/>
    </xf>
    <xf numFmtId="49" fontId="4" fillId="0" borderId="1" xfId="2" applyNumberFormat="1" applyFont="1" applyFill="1" applyBorder="1" applyAlignment="1">
      <alignment horizontal="center" vertical="center" wrapText="1"/>
    </xf>
    <xf numFmtId="0" fontId="12" fillId="0" borderId="0" xfId="0" applyFont="1" applyFill="1" applyBorder="1" applyAlignment="1">
      <alignment horizontal="justify" wrapText="1"/>
    </xf>
    <xf numFmtId="0" fontId="4" fillId="0" borderId="0" xfId="0" applyFont="1" applyFill="1" applyBorder="1" applyAlignment="1">
      <alignment horizontal="justify" wrapText="1"/>
    </xf>
    <xf numFmtId="4" fontId="4" fillId="0" borderId="0" xfId="1" applyNumberFormat="1" applyFont="1" applyFill="1" applyBorder="1" applyAlignment="1">
      <alignment horizontal="left" vertical="center" wrapText="1"/>
    </xf>
    <xf numFmtId="4" fontId="0" fillId="0" borderId="0" xfId="0" applyNumberFormat="1" applyFill="1" applyBorder="1"/>
    <xf numFmtId="4" fontId="2" fillId="0" borderId="0" xfId="1" applyNumberFormat="1" applyFont="1" applyFill="1" applyBorder="1"/>
    <xf numFmtId="4" fontId="0" fillId="0" borderId="0" xfId="1" applyNumberFormat="1" applyFont="1" applyFill="1" applyBorder="1"/>
    <xf numFmtId="4" fontId="0" fillId="0" borderId="0" xfId="1" applyNumberFormat="1" applyFont="1" applyFill="1"/>
    <xf numFmtId="0" fontId="2" fillId="0" borderId="0" xfId="0" applyFont="1" applyFill="1" applyAlignment="1">
      <alignment wrapText="1"/>
    </xf>
    <xf numFmtId="0" fontId="2" fillId="0" borderId="0" xfId="0" applyFont="1" applyAlignment="1">
      <alignment horizontal="center" vertical="center"/>
    </xf>
    <xf numFmtId="168" fontId="4" fillId="0" borderId="1" xfId="2" applyNumberFormat="1" applyFont="1" applyFill="1" applyBorder="1" applyAlignment="1">
      <alignment horizontal="right" vertical="center" wrapText="1"/>
    </xf>
    <xf numFmtId="168" fontId="2" fillId="0" borderId="1" xfId="1" applyNumberFormat="1" applyFont="1" applyFill="1" applyBorder="1" applyAlignment="1">
      <alignment horizontal="right" vertical="center" wrapText="1"/>
    </xf>
    <xf numFmtId="0" fontId="9" fillId="0" borderId="0" xfId="0" applyFont="1" applyFill="1" applyBorder="1" applyAlignment="1"/>
    <xf numFmtId="0" fontId="9" fillId="0" borderId="0" xfId="0" applyFont="1" applyBorder="1" applyAlignment="1" applyProtection="1"/>
    <xf numFmtId="49" fontId="9" fillId="0" borderId="0" xfId="0" applyNumberFormat="1" applyFont="1" applyBorder="1" applyAlignment="1" applyProtection="1">
      <alignment horizontal="right" vertical="center"/>
    </xf>
    <xf numFmtId="0" fontId="14" fillId="0" borderId="0" xfId="0" applyFont="1" applyBorder="1" applyAlignment="1" applyProtection="1">
      <alignment horizontal="right"/>
    </xf>
    <xf numFmtId="49" fontId="13" fillId="0" borderId="2" xfId="0" applyNumberFormat="1" applyFont="1" applyBorder="1" applyAlignment="1" applyProtection="1">
      <alignment horizontal="center" vertical="center"/>
    </xf>
    <xf numFmtId="49" fontId="14" fillId="0" borderId="2" xfId="0" applyNumberFormat="1" applyFont="1" applyBorder="1" applyAlignment="1" applyProtection="1">
      <alignment horizontal="center" vertical="center"/>
    </xf>
    <xf numFmtId="49" fontId="15" fillId="0" borderId="2" xfId="0" applyNumberFormat="1" applyFont="1" applyBorder="1" applyAlignment="1" applyProtection="1">
      <alignment horizontal="left" vertical="center"/>
    </xf>
    <xf numFmtId="165" fontId="3" fillId="0" borderId="2" xfId="1" applyNumberFormat="1" applyFont="1" applyBorder="1" applyAlignment="1" applyProtection="1">
      <alignment horizontal="center"/>
    </xf>
    <xf numFmtId="165" fontId="9" fillId="0" borderId="1" xfId="1" applyNumberFormat="1" applyFont="1" applyBorder="1" applyAlignment="1">
      <alignment horizontal="center"/>
    </xf>
    <xf numFmtId="0" fontId="3" fillId="0" borderId="1" xfId="0" applyFont="1" applyBorder="1" applyAlignment="1">
      <alignment horizontal="center" vertical="center"/>
    </xf>
    <xf numFmtId="0" fontId="9" fillId="0" borderId="1" xfId="0" applyFont="1" applyFill="1" applyBorder="1" applyAlignment="1">
      <alignment horizontal="left" vertical="top" wrapText="1"/>
    </xf>
    <xf numFmtId="49" fontId="9" fillId="0" borderId="1" xfId="0" applyNumberFormat="1" applyFont="1" applyFill="1" applyBorder="1" applyAlignment="1">
      <alignment horizontal="center" vertical="center" wrapText="1"/>
    </xf>
    <xf numFmtId="0" fontId="9" fillId="0" borderId="1" xfId="0" applyFont="1" applyBorder="1" applyAlignment="1">
      <alignment horizontal="center" vertical="center"/>
    </xf>
    <xf numFmtId="0" fontId="9" fillId="0" borderId="1" xfId="0" applyNumberFormat="1" applyFont="1" applyFill="1" applyBorder="1" applyAlignment="1">
      <alignment horizontal="center" vertical="center"/>
    </xf>
    <xf numFmtId="0" fontId="9" fillId="0" borderId="1" xfId="0" applyFont="1" applyBorder="1" applyAlignment="1">
      <alignment vertical="center"/>
    </xf>
    <xf numFmtId="0" fontId="9" fillId="0" borderId="1" xfId="0" applyFont="1" applyBorder="1" applyAlignment="1">
      <alignment horizontal="justify" vertical="top" wrapText="1"/>
    </xf>
    <xf numFmtId="0" fontId="9" fillId="0" borderId="1" xfId="0" applyNumberFormat="1" applyFont="1" applyBorder="1" applyAlignment="1">
      <alignment horizontal="center" vertical="center"/>
    </xf>
    <xf numFmtId="0" fontId="9" fillId="0" borderId="1" xfId="0" applyFont="1" applyBorder="1" applyAlignment="1">
      <alignment vertical="top" wrapText="1"/>
    </xf>
    <xf numFmtId="165" fontId="9" fillId="0" borderId="2" xfId="1" applyNumberFormat="1" applyFont="1" applyBorder="1" applyAlignment="1" applyProtection="1">
      <alignment horizontal="center"/>
    </xf>
    <xf numFmtId="49" fontId="14" fillId="0" borderId="2" xfId="0" applyNumberFormat="1" applyFont="1" applyBorder="1" applyAlignment="1" applyProtection="1">
      <alignment horizontal="center" vertical="center" wrapText="1"/>
    </xf>
    <xf numFmtId="169" fontId="14" fillId="0" borderId="2" xfId="0" applyNumberFormat="1" applyFont="1" applyBorder="1" applyAlignment="1" applyProtection="1">
      <alignment horizontal="justify" vertical="center" wrapText="1"/>
    </xf>
    <xf numFmtId="0" fontId="9" fillId="0" borderId="1" xfId="0" applyFont="1" applyFill="1" applyBorder="1" applyAlignment="1">
      <alignment horizontal="center" vertical="center"/>
    </xf>
    <xf numFmtId="0" fontId="9" fillId="0" borderId="1" xfId="0" applyFont="1" applyBorder="1" applyAlignment="1">
      <alignment horizontal="center" vertical="top"/>
    </xf>
    <xf numFmtId="0" fontId="3" fillId="0" borderId="0" xfId="0" applyFont="1"/>
    <xf numFmtId="0" fontId="3" fillId="0" borderId="0" xfId="0" applyFont="1" applyAlignment="1">
      <alignment horizontal="center"/>
    </xf>
    <xf numFmtId="0" fontId="10" fillId="0" borderId="0" xfId="0" applyFont="1" applyBorder="1" applyAlignment="1">
      <alignment vertical="center"/>
    </xf>
    <xf numFmtId="0" fontId="10" fillId="0" borderId="0" xfId="0" applyFont="1"/>
    <xf numFmtId="168" fontId="0" fillId="0" borderId="0" xfId="0" applyNumberFormat="1" applyFill="1" applyBorder="1"/>
    <xf numFmtId="0" fontId="2" fillId="0" borderId="0" xfId="0" applyFont="1" applyFill="1" applyAlignment="1">
      <alignment horizontal="center"/>
    </xf>
    <xf numFmtId="170" fontId="0" fillId="0" borderId="0" xfId="0" applyNumberFormat="1"/>
    <xf numFmtId="0" fontId="9" fillId="0" borderId="1" xfId="0" applyFont="1" applyFill="1" applyBorder="1" applyAlignment="1">
      <alignment horizontal="left" wrapText="1"/>
    </xf>
    <xf numFmtId="0" fontId="14" fillId="0" borderId="0" xfId="0" applyFont="1" applyBorder="1" applyAlignment="1" applyProtection="1"/>
    <xf numFmtId="0" fontId="16" fillId="0" borderId="0" xfId="0" applyFont="1"/>
    <xf numFmtId="0" fontId="4" fillId="0" borderId="1" xfId="0" applyFont="1" applyFill="1" applyBorder="1" applyAlignment="1">
      <alignment horizontal="justify" vertical="center" wrapText="1"/>
    </xf>
    <xf numFmtId="168" fontId="4" fillId="0" borderId="0" xfId="1" applyNumberFormat="1" applyFont="1" applyFill="1" applyBorder="1" applyAlignment="1">
      <alignment horizontal="right" vertical="center" wrapText="1"/>
    </xf>
    <xf numFmtId="167" fontId="6" fillId="0" borderId="0" xfId="0" applyNumberFormat="1" applyFont="1" applyFill="1" applyBorder="1"/>
    <xf numFmtId="167" fontId="7" fillId="0" borderId="0" xfId="0" applyNumberFormat="1" applyFont="1" applyFill="1"/>
    <xf numFmtId="0" fontId="0" fillId="0" borderId="0" xfId="0" applyFont="1" applyFill="1"/>
    <xf numFmtId="0" fontId="0" fillId="0" borderId="0" xfId="0" applyFont="1" applyFill="1" applyBorder="1"/>
    <xf numFmtId="165" fontId="0" fillId="0" borderId="0" xfId="0" applyNumberFormat="1" applyFill="1" applyBorder="1"/>
    <xf numFmtId="170" fontId="0" fillId="0" borderId="0" xfId="0" applyNumberFormat="1" applyFill="1" applyBorder="1"/>
    <xf numFmtId="0" fontId="6" fillId="0" borderId="9" xfId="0" applyFont="1" applyFill="1" applyBorder="1"/>
    <xf numFmtId="0" fontId="6" fillId="3" borderId="0" xfId="0" applyFont="1" applyFill="1" applyBorder="1"/>
    <xf numFmtId="14" fontId="0" fillId="0" borderId="0" xfId="0" applyNumberFormat="1" applyFill="1" applyBorder="1"/>
    <xf numFmtId="0" fontId="2" fillId="0" borderId="1" xfId="0" applyFont="1" applyFill="1" applyBorder="1" applyAlignment="1">
      <alignment horizontal="center" vertical="center" wrapText="1"/>
    </xf>
    <xf numFmtId="0" fontId="19" fillId="0" borderId="0" xfId="0" applyFont="1" applyAlignment="1">
      <alignment horizontal="center"/>
    </xf>
    <xf numFmtId="0" fontId="19" fillId="0" borderId="0" xfId="0" applyFont="1" applyAlignment="1">
      <alignment horizontal="right"/>
    </xf>
    <xf numFmtId="0" fontId="19" fillId="0" borderId="0" xfId="0" applyFont="1"/>
    <xf numFmtId="165" fontId="9" fillId="0" borderId="1" xfId="1" applyNumberFormat="1" applyFont="1" applyBorder="1" applyAlignment="1">
      <alignment horizontal="center" vertical="center"/>
    </xf>
    <xf numFmtId="165" fontId="9" fillId="0" borderId="2" xfId="1" applyNumberFormat="1" applyFont="1" applyBorder="1" applyAlignment="1" applyProtection="1">
      <alignment horizontal="center" vertical="center"/>
    </xf>
    <xf numFmtId="0" fontId="11" fillId="0" borderId="1" xfId="0" applyFont="1" applyFill="1" applyBorder="1" applyAlignment="1">
      <alignment horizontal="justify" vertical="center" wrapText="1"/>
    </xf>
    <xf numFmtId="49" fontId="17" fillId="0" borderId="2" xfId="0" applyNumberFormat="1" applyFont="1" applyBorder="1" applyAlignment="1" applyProtection="1">
      <alignment horizontal="justify" vertical="center" wrapText="1"/>
    </xf>
    <xf numFmtId="49" fontId="4" fillId="0" borderId="2" xfId="0" applyNumberFormat="1" applyFont="1" applyBorder="1" applyAlignment="1" applyProtection="1">
      <alignment horizontal="justify" vertical="center" wrapText="1"/>
    </xf>
    <xf numFmtId="49" fontId="18" fillId="0" borderId="2" xfId="0" applyNumberFormat="1" applyFont="1" applyBorder="1" applyAlignment="1" applyProtection="1">
      <alignment horizontal="justify" vertical="center" wrapText="1"/>
    </xf>
    <xf numFmtId="0" fontId="2" fillId="0" borderId="1" xfId="0" applyFont="1" applyFill="1" applyBorder="1" applyAlignment="1">
      <alignment horizontal="justify" vertical="center" wrapText="1"/>
    </xf>
    <xf numFmtId="49" fontId="2" fillId="0" borderId="1" xfId="0" applyNumberFormat="1" applyFont="1" applyFill="1" applyBorder="1" applyAlignment="1">
      <alignment horizontal="center" vertical="center" wrapText="1"/>
    </xf>
    <xf numFmtId="0" fontId="4" fillId="0" borderId="1" xfId="0" applyFont="1" applyBorder="1" applyAlignment="1">
      <alignment horizontal="justify" vertical="center" wrapText="1"/>
    </xf>
    <xf numFmtId="168" fontId="9" fillId="0" borderId="0" xfId="0" applyNumberFormat="1" applyFont="1"/>
    <xf numFmtId="165" fontId="9" fillId="0" borderId="0" xfId="0" applyNumberFormat="1" applyFont="1"/>
    <xf numFmtId="167" fontId="4" fillId="2" borderId="1" xfId="2" applyNumberFormat="1" applyFont="1" applyFill="1" applyBorder="1" applyAlignment="1">
      <alignment horizontal="right" vertical="center" wrapText="1"/>
    </xf>
    <xf numFmtId="49" fontId="5" fillId="0" borderId="0" xfId="0" applyNumberFormat="1" applyFont="1" applyFill="1" applyBorder="1" applyAlignment="1">
      <alignment horizontal="right" wrapText="1"/>
    </xf>
    <xf numFmtId="0" fontId="20" fillId="0" borderId="0" xfId="0" applyFont="1"/>
    <xf numFmtId="0" fontId="3" fillId="0" borderId="0" xfId="0" applyFont="1" applyAlignment="1">
      <alignment vertical="center" wrapText="1"/>
    </xf>
    <xf numFmtId="0" fontId="21" fillId="0" borderId="0" xfId="0" applyFont="1" applyAlignment="1">
      <alignment horizontal="center" vertical="center" wrapText="1"/>
    </xf>
    <xf numFmtId="0" fontId="19" fillId="0" borderId="0" xfId="0" applyFont="1" applyAlignment="1">
      <alignment horizontal="center" vertical="center" wrapText="1"/>
    </xf>
    <xf numFmtId="0" fontId="9" fillId="0" borderId="0" xfId="0" applyFont="1" applyAlignment="1">
      <alignment horizontal="center" vertical="center" wrapText="1"/>
    </xf>
    <xf numFmtId="0" fontId="0" fillId="0" borderId="0" xfId="0" applyFont="1"/>
    <xf numFmtId="0" fontId="4" fillId="0" borderId="0" xfId="0" applyFont="1"/>
    <xf numFmtId="0" fontId="4" fillId="0" borderId="3" xfId="0" applyFont="1" applyBorder="1" applyAlignment="1">
      <alignment horizontal="center" vertical="center" wrapText="1"/>
    </xf>
    <xf numFmtId="0" fontId="2" fillId="0" borderId="1" xfId="0" applyFont="1" applyBorder="1" applyAlignment="1">
      <alignment horizontal="center" vertical="center" wrapText="1"/>
    </xf>
    <xf numFmtId="0" fontId="9" fillId="0" borderId="1" xfId="0" applyFont="1" applyFill="1" applyBorder="1" applyAlignment="1">
      <alignment horizontal="left" vertical="center" wrapText="1"/>
    </xf>
    <xf numFmtId="0" fontId="9" fillId="0" borderId="1" xfId="0" applyNumberFormat="1" applyFont="1" applyFill="1" applyBorder="1" applyAlignment="1">
      <alignment horizontal="left" vertical="center" wrapText="1"/>
    </xf>
    <xf numFmtId="171" fontId="9" fillId="0" borderId="1" xfId="0" applyNumberFormat="1" applyFont="1" applyFill="1" applyBorder="1" applyAlignment="1">
      <alignment horizontal="center" vertical="center" wrapText="1"/>
    </xf>
    <xf numFmtId="0" fontId="3" fillId="0" borderId="0" xfId="0" applyFont="1" applyFill="1" applyBorder="1" applyAlignment="1">
      <alignment wrapText="1"/>
    </xf>
    <xf numFmtId="0" fontId="4" fillId="0" borderId="0" xfId="0" applyFont="1" applyFill="1" applyAlignment="1">
      <alignment vertical="center" wrapText="1"/>
    </xf>
    <xf numFmtId="169" fontId="9" fillId="0" borderId="2" xfId="0" applyNumberFormat="1" applyFont="1" applyBorder="1" applyAlignment="1" applyProtection="1">
      <alignment horizontal="justify" vertical="center" wrapText="1"/>
    </xf>
    <xf numFmtId="0" fontId="2" fillId="0" borderId="4" xfId="0" applyFont="1" applyFill="1" applyBorder="1" applyAlignment="1">
      <alignment horizontal="center" vertical="center" wrapText="1"/>
    </xf>
    <xf numFmtId="0" fontId="3" fillId="0" borderId="0" xfId="0" applyFont="1" applyAlignment="1">
      <alignment horizontal="center"/>
    </xf>
    <xf numFmtId="0" fontId="16" fillId="0" borderId="0" xfId="0" applyFont="1" applyAlignment="1">
      <alignment horizontal="center"/>
    </xf>
    <xf numFmtId="0" fontId="14" fillId="0" borderId="0" xfId="0" applyFont="1" applyBorder="1" applyAlignment="1" applyProtection="1">
      <alignment horizontal="center"/>
    </xf>
    <xf numFmtId="0" fontId="16" fillId="0" borderId="1" xfId="0" applyFont="1" applyBorder="1"/>
    <xf numFmtId="0" fontId="22" fillId="0" borderId="1" xfId="0" applyFont="1" applyBorder="1" applyAlignment="1">
      <alignment horizontal="center"/>
    </xf>
    <xf numFmtId="49" fontId="8" fillId="0" borderId="2" xfId="0" applyNumberFormat="1" applyFont="1" applyBorder="1" applyAlignment="1" applyProtection="1">
      <alignment horizontal="center" vertical="center" wrapText="1"/>
    </xf>
    <xf numFmtId="169" fontId="8" fillId="0" borderId="2" xfId="0" applyNumberFormat="1" applyFont="1" applyBorder="1" applyAlignment="1" applyProtection="1">
      <alignment horizontal="justify" vertical="center" wrapText="1"/>
    </xf>
    <xf numFmtId="169" fontId="3" fillId="0" borderId="2" xfId="0" applyNumberFormat="1" applyFont="1" applyBorder="1" applyAlignment="1" applyProtection="1">
      <alignment horizontal="justify" vertical="center" wrapText="1"/>
    </xf>
    <xf numFmtId="49" fontId="9" fillId="0" borderId="2" xfId="0" applyNumberFormat="1" applyFont="1" applyBorder="1" applyAlignment="1" applyProtection="1">
      <alignment horizontal="center" vertical="center" wrapText="1"/>
    </xf>
    <xf numFmtId="165" fontId="3" fillId="2" borderId="2" xfId="1" applyNumberFormat="1" applyFont="1" applyFill="1" applyBorder="1" applyAlignment="1" applyProtection="1">
      <alignment horizontal="center"/>
    </xf>
    <xf numFmtId="165" fontId="9" fillId="2" borderId="2" xfId="1" applyNumberFormat="1" applyFont="1" applyFill="1" applyBorder="1" applyAlignment="1" applyProtection="1">
      <alignment horizontal="center"/>
    </xf>
    <xf numFmtId="165" fontId="9" fillId="2" borderId="1" xfId="1" applyNumberFormat="1" applyFont="1" applyFill="1" applyBorder="1" applyAlignment="1">
      <alignment horizontal="center"/>
    </xf>
    <xf numFmtId="169" fontId="9" fillId="0" borderId="2" xfId="0" applyNumberFormat="1" applyFont="1" applyBorder="1" applyAlignment="1" applyProtection="1">
      <alignment horizontal="center" vertical="center" wrapText="1"/>
    </xf>
    <xf numFmtId="0" fontId="9" fillId="0" borderId="0" xfId="0" applyFont="1" applyAlignment="1">
      <alignment horizontal="left" vertical="center"/>
    </xf>
    <xf numFmtId="168" fontId="4" fillId="0" borderId="1" xfId="1" applyNumberFormat="1" applyFont="1" applyFill="1" applyBorder="1" applyAlignment="1">
      <alignment horizontal="right" vertical="center" wrapText="1"/>
    </xf>
    <xf numFmtId="0" fontId="23" fillId="0" borderId="1" xfId="0" applyFont="1" applyFill="1" applyBorder="1" applyAlignment="1">
      <alignment horizontal="center" vertical="center" wrapText="1"/>
    </xf>
    <xf numFmtId="164" fontId="4" fillId="0" borderId="1" xfId="2" applyFont="1" applyFill="1" applyBorder="1" applyAlignment="1">
      <alignment horizontal="center" vertical="center" wrapText="1"/>
    </xf>
    <xf numFmtId="0" fontId="0" fillId="0" borderId="0" xfId="0" applyFill="1" applyBorder="1" applyAlignment="1">
      <alignment vertical="center"/>
    </xf>
    <xf numFmtId="0" fontId="0" fillId="0" borderId="0" xfId="0" applyFill="1" applyBorder="1" applyAlignment="1">
      <alignment horizontal="center" vertical="center"/>
    </xf>
    <xf numFmtId="4" fontId="0" fillId="0" borderId="0" xfId="2" applyNumberFormat="1" applyFont="1" applyFill="1" applyBorder="1"/>
    <xf numFmtId="0" fontId="9" fillId="0" borderId="0" xfId="0" applyFont="1" applyFill="1" applyBorder="1" applyAlignment="1">
      <alignment vertical="center"/>
    </xf>
    <xf numFmtId="0" fontId="12" fillId="0" borderId="0" xfId="0" applyFont="1" applyFill="1" applyBorder="1" applyAlignment="1">
      <alignment horizontal="center" vertical="center" wrapText="1"/>
    </xf>
    <xf numFmtId="0" fontId="0" fillId="0" borderId="0" xfId="0" applyFill="1" applyAlignment="1">
      <alignment horizontal="center" vertical="center"/>
    </xf>
    <xf numFmtId="0" fontId="12" fillId="0" borderId="0" xfId="0" applyFont="1" applyFill="1" applyBorder="1" applyAlignment="1">
      <alignment horizontal="justify" vertical="center" wrapText="1"/>
    </xf>
    <xf numFmtId="0" fontId="9" fillId="0" borderId="0" xfId="0" applyFont="1" applyAlignment="1">
      <alignment horizontal="left" vertical="center" wrapText="1"/>
    </xf>
    <xf numFmtId="49" fontId="3" fillId="0" borderId="2" xfId="0" applyNumberFormat="1" applyFont="1" applyBorder="1" applyAlignment="1" applyProtection="1">
      <alignment horizontal="center" vertical="center" wrapText="1"/>
    </xf>
    <xf numFmtId="0" fontId="4" fillId="0" borderId="1" xfId="0" applyFont="1" applyBorder="1" applyAlignment="1">
      <alignment horizontal="center" vertical="center" wrapText="1"/>
    </xf>
    <xf numFmtId="49" fontId="3" fillId="0" borderId="2" xfId="0" applyNumberFormat="1" applyFont="1" applyBorder="1" applyAlignment="1" applyProtection="1">
      <alignment horizontal="center" vertical="center" wrapText="1"/>
    </xf>
    <xf numFmtId="49" fontId="9" fillId="2" borderId="2" xfId="0" applyNumberFormat="1" applyFont="1" applyFill="1" applyBorder="1" applyAlignment="1" applyProtection="1">
      <alignment horizontal="center" vertical="center" wrapText="1"/>
    </xf>
    <xf numFmtId="169" fontId="9" fillId="2" borderId="2" xfId="0" applyNumberFormat="1" applyFont="1" applyFill="1" applyBorder="1" applyAlignment="1" applyProtection="1">
      <alignment horizontal="justify" vertical="center" wrapText="1"/>
    </xf>
    <xf numFmtId="167" fontId="2" fillId="2" borderId="1" xfId="2" applyNumberFormat="1" applyFont="1" applyFill="1" applyBorder="1" applyAlignment="1">
      <alignment horizontal="right" vertical="center" wrapText="1"/>
    </xf>
    <xf numFmtId="0" fontId="4" fillId="0" borderId="1" xfId="0" applyFont="1" applyFill="1" applyBorder="1" applyAlignment="1">
      <alignment horizontal="justify" vertical="top" wrapText="1"/>
    </xf>
    <xf numFmtId="0" fontId="4" fillId="0" borderId="1" xfId="2" applyNumberFormat="1" applyFont="1" applyFill="1" applyBorder="1" applyAlignment="1">
      <alignment horizontal="center" vertical="center" wrapText="1"/>
    </xf>
    <xf numFmtId="0" fontId="23" fillId="0" borderId="1" xfId="0" applyFont="1" applyFill="1" applyBorder="1" applyAlignment="1">
      <alignment horizontal="left" vertical="center" wrapText="1"/>
    </xf>
    <xf numFmtId="0" fontId="0" fillId="0" borderId="1" xfId="0" applyFont="1" applyFill="1" applyBorder="1" applyAlignment="1">
      <alignment horizontal="center" vertical="center"/>
    </xf>
    <xf numFmtId="0" fontId="4" fillId="2" borderId="1" xfId="0" applyFont="1" applyFill="1" applyBorder="1" applyAlignment="1">
      <alignment horizontal="justify" vertical="center" wrapText="1"/>
    </xf>
    <xf numFmtId="49" fontId="4" fillId="2" borderId="1" xfId="2"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0" fontId="0" fillId="2" borderId="0" xfId="0" applyFill="1" applyBorder="1"/>
    <xf numFmtId="0" fontId="4" fillId="0" borderId="1" xfId="0" applyFont="1" applyFill="1" applyBorder="1" applyAlignment="1">
      <alignment horizontal="justify" wrapText="1"/>
    </xf>
    <xf numFmtId="0" fontId="4" fillId="0" borderId="1" xfId="0" applyNumberFormat="1" applyFont="1" applyFill="1" applyBorder="1" applyAlignment="1">
      <alignment horizontal="center" vertical="center" wrapText="1"/>
    </xf>
    <xf numFmtId="0" fontId="4" fillId="0" borderId="1" xfId="2" applyNumberFormat="1" applyFont="1" applyFill="1" applyBorder="1" applyAlignment="1">
      <alignment horizontal="right" vertical="center" wrapText="1"/>
    </xf>
    <xf numFmtId="0" fontId="10" fillId="0" borderId="0" xfId="0" applyFont="1" applyBorder="1" applyAlignment="1">
      <alignment horizontal="left" vertical="center" wrapText="1"/>
    </xf>
    <xf numFmtId="0" fontId="10" fillId="0" borderId="0" xfId="0" applyFont="1" applyBorder="1" applyAlignment="1">
      <alignment horizontal="right" vertical="center" wrapText="1"/>
    </xf>
    <xf numFmtId="49" fontId="3" fillId="0" borderId="2" xfId="0" applyNumberFormat="1" applyFont="1" applyBorder="1" applyAlignment="1" applyProtection="1">
      <alignment horizontal="center" vertical="center" wrapText="1"/>
    </xf>
    <xf numFmtId="49" fontId="3" fillId="0" borderId="2" xfId="0" applyNumberFormat="1" applyFont="1" applyBorder="1" applyAlignment="1" applyProtection="1">
      <alignment horizontal="center"/>
    </xf>
    <xf numFmtId="49" fontId="3" fillId="0" borderId="1" xfId="0" applyNumberFormat="1" applyFont="1" applyBorder="1" applyAlignment="1" applyProtection="1">
      <alignment horizontal="center" vertical="center" wrapText="1"/>
    </xf>
    <xf numFmtId="49" fontId="3" fillId="0" borderId="5" xfId="0" applyNumberFormat="1" applyFont="1" applyBorder="1" applyAlignment="1" applyProtection="1">
      <alignment horizontal="center" vertical="center" wrapText="1"/>
    </xf>
    <xf numFmtId="49" fontId="3" fillId="0" borderId="7" xfId="0" applyNumberFormat="1" applyFont="1" applyBorder="1" applyAlignment="1" applyProtection="1">
      <alignment horizontal="center" vertical="center" wrapText="1"/>
    </xf>
    <xf numFmtId="0" fontId="9" fillId="0" borderId="0" xfId="0" applyFont="1" applyAlignment="1">
      <alignment horizontal="left" vertical="center" wrapText="1"/>
    </xf>
    <xf numFmtId="0" fontId="13" fillId="0" borderId="0" xfId="0" applyFont="1" applyBorder="1" applyAlignment="1" applyProtection="1">
      <alignment horizontal="center" vertical="center" wrapText="1"/>
    </xf>
    <xf numFmtId="0" fontId="9" fillId="0" borderId="0" xfId="0" applyFont="1" applyAlignment="1">
      <alignment horizontal="center"/>
    </xf>
    <xf numFmtId="0" fontId="9" fillId="0" borderId="0" xfId="0" applyFont="1" applyAlignment="1">
      <alignment horizontal="left" wrapText="1"/>
    </xf>
    <xf numFmtId="0" fontId="9" fillId="0" borderId="0" xfId="0" applyFont="1" applyAlignment="1">
      <alignment horizontal="right"/>
    </xf>
    <xf numFmtId="0" fontId="8" fillId="0" borderId="0" xfId="0" applyFont="1" applyAlignment="1">
      <alignment horizontal="center" wrapText="1"/>
    </xf>
    <xf numFmtId="0" fontId="9" fillId="0" borderId="1" xfId="0" applyFont="1" applyBorder="1" applyAlignment="1">
      <alignment horizontal="center" vertical="center" wrapText="1"/>
    </xf>
    <xf numFmtId="0" fontId="9" fillId="0" borderId="8" xfId="0" applyFont="1" applyBorder="1" applyAlignment="1">
      <alignment horizontal="center"/>
    </xf>
    <xf numFmtId="49" fontId="9" fillId="0" borderId="0" xfId="0" applyNumberFormat="1" applyFont="1" applyBorder="1" applyAlignment="1" applyProtection="1">
      <alignment horizontal="center" vertical="center" wrapText="1"/>
    </xf>
    <xf numFmtId="0" fontId="3" fillId="0" borderId="0" xfId="0" applyFont="1" applyFill="1" applyAlignment="1">
      <alignment horizontal="right" vertical="center" wrapText="1"/>
    </xf>
    <xf numFmtId="0" fontId="3" fillId="0" borderId="0" xfId="0" applyFont="1" applyFill="1" applyAlignment="1">
      <alignment horizontal="center" vertical="center" wrapText="1"/>
    </xf>
    <xf numFmtId="0" fontId="12" fillId="0" borderId="0" xfId="0" applyFont="1" applyFill="1" applyBorder="1" applyAlignment="1">
      <alignment horizontal="center" vertical="center" wrapText="1"/>
    </xf>
    <xf numFmtId="4" fontId="2" fillId="0" borderId="9" xfId="1" applyNumberFormat="1"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0" xfId="0" applyFont="1" applyFill="1" applyAlignment="1">
      <alignment horizontal="right"/>
    </xf>
    <xf numFmtId="0" fontId="4" fillId="0" borderId="0" xfId="0" applyFont="1" applyFill="1" applyAlignment="1">
      <alignment horizontal="right" vertical="center" wrapText="1"/>
    </xf>
    <xf numFmtId="164" fontId="2" fillId="0" borderId="3" xfId="1" applyFont="1" applyFill="1" applyBorder="1" applyAlignment="1">
      <alignment horizontal="center" vertical="center" wrapText="1"/>
    </xf>
    <xf numFmtId="164" fontId="2" fillId="0" borderId="4" xfId="1" applyFont="1" applyFill="1" applyBorder="1" applyAlignment="1">
      <alignment horizontal="center" vertical="center" wrapText="1"/>
    </xf>
    <xf numFmtId="0" fontId="2" fillId="0" borderId="9" xfId="0" applyFont="1" applyFill="1" applyBorder="1" applyAlignment="1">
      <alignment horizontal="center" vertical="center" wrapText="1"/>
    </xf>
    <xf numFmtId="0" fontId="4" fillId="0" borderId="0" xfId="0" applyFont="1" applyFill="1" applyAlignment="1">
      <alignment horizontal="center"/>
    </xf>
    <xf numFmtId="0" fontId="4" fillId="0" borderId="0" xfId="0" applyFont="1" applyFill="1" applyAlignment="1">
      <alignment horizontal="left" vertical="center" wrapText="1"/>
    </xf>
    <xf numFmtId="0" fontId="2" fillId="0" borderId="6" xfId="0" applyFont="1" applyFill="1" applyBorder="1" applyAlignment="1">
      <alignment horizontal="center" vertical="center" wrapText="1"/>
    </xf>
    <xf numFmtId="164" fontId="2" fillId="0" borderId="6" xfId="1"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4" fillId="0" borderId="0" xfId="0" applyFont="1" applyAlignment="1">
      <alignment horizontal="center"/>
    </xf>
    <xf numFmtId="0" fontId="3" fillId="0" borderId="0" xfId="0" applyFont="1" applyAlignment="1">
      <alignment horizontal="center"/>
    </xf>
    <xf numFmtId="0" fontId="4" fillId="0" borderId="8" xfId="0" applyFont="1" applyBorder="1" applyAlignment="1">
      <alignment horizontal="left"/>
    </xf>
    <xf numFmtId="0" fontId="3" fillId="0" borderId="0" xfId="0" applyNumberFormat="1" applyFont="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49" fontId="5" fillId="0" borderId="8" xfId="0" applyNumberFormat="1" applyFont="1" applyFill="1" applyBorder="1" applyAlignment="1">
      <alignment horizontal="center" wrapText="1"/>
    </xf>
  </cellXfs>
  <cellStyles count="3">
    <cellStyle name="Обычный" xfId="0" builtinId="0"/>
    <cellStyle name="Финансовый" xfId="1" builtinId="3"/>
    <cellStyle name="Финансовый 10" xfId="2"/>
  </cellStyles>
  <dxfs count="3">
    <dxf>
      <font>
        <strike val="0"/>
        <condense val="0"/>
        <extend val="0"/>
        <color indexed="9"/>
      </font>
    </dxf>
    <dxf>
      <font>
        <strike val="0"/>
        <condense val="0"/>
        <extend val="0"/>
        <color indexed="9"/>
      </font>
    </dxf>
    <dxf>
      <font>
        <strike val="0"/>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5"/>
  <sheetViews>
    <sheetView tabSelected="1" view="pageBreakPreview" topLeftCell="A16" zoomScale="60" zoomScaleNormal="100" workbookViewId="0">
      <selection activeCell="B23" sqref="B23"/>
    </sheetView>
  </sheetViews>
  <sheetFormatPr defaultRowHeight="15" x14ac:dyDescent="0.2"/>
  <cols>
    <col min="1" max="1" width="35.7109375" customWidth="1"/>
    <col min="2" max="2" width="80.7109375" customWidth="1"/>
    <col min="3" max="3" width="8.85546875" hidden="1" customWidth="1"/>
    <col min="4" max="4" width="12.42578125" hidden="1" customWidth="1"/>
    <col min="5" max="5" width="8.85546875" hidden="1" customWidth="1"/>
    <col min="6" max="6" width="18.7109375" style="97" customWidth="1"/>
    <col min="7" max="7" width="18.42578125" style="99" customWidth="1"/>
    <col min="8" max="8" width="18.140625" style="99" customWidth="1"/>
    <col min="10" max="10" width="13.42578125" hidden="1" customWidth="1"/>
  </cols>
  <sheetData>
    <row r="1" spans="1:12" ht="15.75" x14ac:dyDescent="0.25">
      <c r="B1" s="53"/>
      <c r="C1" s="53"/>
      <c r="D1" s="53"/>
      <c r="E1" s="53"/>
      <c r="G1" s="98"/>
      <c r="H1" s="54" t="s">
        <v>144</v>
      </c>
    </row>
    <row r="2" spans="1:12" ht="134.44999999999999" customHeight="1" x14ac:dyDescent="0.25">
      <c r="B2" s="53"/>
      <c r="C2" s="53"/>
      <c r="D2" s="53"/>
      <c r="E2" s="53"/>
      <c r="F2" s="178" t="s">
        <v>340</v>
      </c>
      <c r="G2" s="178"/>
      <c r="H2" s="178"/>
    </row>
    <row r="3" spans="1:12" ht="41.45" customHeight="1" x14ac:dyDescent="0.2">
      <c r="A3" s="179" t="s">
        <v>299</v>
      </c>
      <c r="B3" s="179"/>
      <c r="C3" s="179"/>
      <c r="D3" s="179"/>
      <c r="E3" s="179"/>
      <c r="F3" s="179"/>
      <c r="G3" s="179"/>
      <c r="H3" s="179"/>
    </row>
    <row r="4" spans="1:12" ht="12.75" x14ac:dyDescent="0.2">
      <c r="A4" s="84"/>
      <c r="B4" s="84"/>
      <c r="C4" s="84"/>
      <c r="D4" s="84"/>
      <c r="E4" s="84"/>
      <c r="F4" s="130"/>
      <c r="G4" s="84"/>
      <c r="H4" s="84"/>
    </row>
    <row r="5" spans="1:12" ht="18" customHeight="1" x14ac:dyDescent="0.3">
      <c r="A5" s="84"/>
      <c r="B5" s="55"/>
      <c r="C5" s="55"/>
      <c r="D5" s="55"/>
      <c r="E5" s="55"/>
      <c r="F5" s="130"/>
      <c r="G5" s="84"/>
      <c r="H5" s="131" t="s">
        <v>145</v>
      </c>
    </row>
    <row r="6" spans="1:12" ht="25.15" customHeight="1" x14ac:dyDescent="0.2">
      <c r="A6" s="173" t="s">
        <v>112</v>
      </c>
      <c r="B6" s="173" t="s">
        <v>1</v>
      </c>
      <c r="C6" s="173" t="s">
        <v>146</v>
      </c>
      <c r="D6" s="173" t="s">
        <v>147</v>
      </c>
      <c r="E6" s="173" t="s">
        <v>148</v>
      </c>
      <c r="F6" s="173" t="s">
        <v>275</v>
      </c>
      <c r="G6" s="175" t="s">
        <v>289</v>
      </c>
      <c r="H6" s="176" t="s">
        <v>297</v>
      </c>
    </row>
    <row r="7" spans="1:12" ht="25.15" customHeight="1" x14ac:dyDescent="0.2">
      <c r="A7" s="173"/>
      <c r="B7" s="173"/>
      <c r="C7" s="173"/>
      <c r="D7" s="173"/>
      <c r="E7" s="173"/>
      <c r="F7" s="174"/>
      <c r="G7" s="175"/>
      <c r="H7" s="177"/>
    </row>
    <row r="8" spans="1:12" ht="18.75" hidden="1" customHeight="1" x14ac:dyDescent="0.2">
      <c r="A8" s="56" t="s">
        <v>149</v>
      </c>
      <c r="B8" s="56" t="s">
        <v>150</v>
      </c>
      <c r="C8" s="56" t="s">
        <v>84</v>
      </c>
      <c r="D8" s="56" t="s">
        <v>149</v>
      </c>
      <c r="E8" s="56" t="s">
        <v>151</v>
      </c>
      <c r="F8" s="56" t="s">
        <v>80</v>
      </c>
      <c r="G8" s="132"/>
      <c r="H8" s="132"/>
    </row>
    <row r="9" spans="1:12" ht="19.5" customHeight="1" x14ac:dyDescent="0.25">
      <c r="A9" s="57" t="s">
        <v>150</v>
      </c>
      <c r="B9" s="57" t="s">
        <v>84</v>
      </c>
      <c r="C9" s="57"/>
      <c r="D9" s="57"/>
      <c r="E9" s="57"/>
      <c r="F9" s="57" t="s">
        <v>149</v>
      </c>
      <c r="G9" s="133">
        <v>4</v>
      </c>
      <c r="H9" s="133">
        <v>5</v>
      </c>
    </row>
    <row r="10" spans="1:12" ht="19.5" customHeight="1" x14ac:dyDescent="0.25">
      <c r="A10" s="134" t="s">
        <v>152</v>
      </c>
      <c r="B10" s="135" t="s">
        <v>153</v>
      </c>
      <c r="C10" s="134"/>
      <c r="D10" s="134"/>
      <c r="E10" s="135" t="s">
        <v>153</v>
      </c>
      <c r="F10" s="59">
        <f>F11+F14+F17+F25+F28+F35+F38</f>
        <v>10072.599999999999</v>
      </c>
      <c r="G10" s="59">
        <f t="shared" ref="G10:H10" si="0">G11+G14+G17+G25+G28+G35</f>
        <v>10940.700000000003</v>
      </c>
      <c r="H10" s="59">
        <f t="shared" si="0"/>
        <v>11400</v>
      </c>
      <c r="J10" s="81">
        <f>F10/2</f>
        <v>5036.2999999999993</v>
      </c>
      <c r="K10">
        <f t="shared" ref="K10:L10" si="1">G10/2</f>
        <v>5470.3500000000013</v>
      </c>
      <c r="L10">
        <f t="shared" si="1"/>
        <v>5700</v>
      </c>
    </row>
    <row r="11" spans="1:12" ht="19.5" customHeight="1" x14ac:dyDescent="0.25">
      <c r="A11" s="154" t="s">
        <v>154</v>
      </c>
      <c r="B11" s="136" t="s">
        <v>155</v>
      </c>
      <c r="C11" s="154"/>
      <c r="D11" s="154"/>
      <c r="E11" s="136" t="s">
        <v>155</v>
      </c>
      <c r="F11" s="59">
        <f>F12</f>
        <v>1990</v>
      </c>
      <c r="G11" s="59">
        <f t="shared" ref="G11:H12" si="2">G12</f>
        <v>2101.4</v>
      </c>
      <c r="H11" s="59">
        <f t="shared" si="2"/>
        <v>2219.1</v>
      </c>
    </row>
    <row r="12" spans="1:12" ht="34.5" customHeight="1" x14ac:dyDescent="0.25">
      <c r="A12" s="137" t="s">
        <v>156</v>
      </c>
      <c r="B12" s="127" t="s">
        <v>157</v>
      </c>
      <c r="C12" s="137"/>
      <c r="D12" s="137"/>
      <c r="E12" s="127" t="s">
        <v>157</v>
      </c>
      <c r="F12" s="70">
        <f>F13</f>
        <v>1990</v>
      </c>
      <c r="G12" s="70">
        <f t="shared" si="2"/>
        <v>2101.4</v>
      </c>
      <c r="H12" s="70">
        <f t="shared" si="2"/>
        <v>2219.1</v>
      </c>
    </row>
    <row r="13" spans="1:12" ht="71.25" customHeight="1" x14ac:dyDescent="0.25">
      <c r="A13" s="137" t="s">
        <v>158</v>
      </c>
      <c r="B13" s="127" t="s">
        <v>159</v>
      </c>
      <c r="C13" s="137"/>
      <c r="D13" s="137"/>
      <c r="E13" s="127" t="s">
        <v>159</v>
      </c>
      <c r="F13" s="70">
        <v>1990</v>
      </c>
      <c r="G13" s="60">
        <v>2101.4</v>
      </c>
      <c r="H13" s="60">
        <v>2219.1</v>
      </c>
    </row>
    <row r="14" spans="1:12" ht="27" customHeight="1" x14ac:dyDescent="0.25">
      <c r="A14" s="154" t="s">
        <v>160</v>
      </c>
      <c r="B14" s="136" t="s">
        <v>161</v>
      </c>
      <c r="C14" s="154"/>
      <c r="D14" s="154"/>
      <c r="E14" s="136" t="s">
        <v>161</v>
      </c>
      <c r="F14" s="59">
        <f>F16</f>
        <v>2630</v>
      </c>
      <c r="G14" s="59">
        <f>G16</f>
        <v>4731.2</v>
      </c>
      <c r="H14" s="59">
        <f t="shared" ref="H14" si="3">H16</f>
        <v>5067.2</v>
      </c>
    </row>
    <row r="15" spans="1:12" ht="25.5" customHeight="1" x14ac:dyDescent="0.25">
      <c r="A15" s="137" t="s">
        <v>162</v>
      </c>
      <c r="B15" s="127" t="s">
        <v>163</v>
      </c>
      <c r="C15" s="137"/>
      <c r="D15" s="137"/>
      <c r="E15" s="127" t="s">
        <v>163</v>
      </c>
      <c r="F15" s="70">
        <f>F16</f>
        <v>2630</v>
      </c>
      <c r="G15" s="60">
        <f>G16</f>
        <v>4731.2</v>
      </c>
      <c r="H15" s="60">
        <f>H16</f>
        <v>5067.2</v>
      </c>
    </row>
    <row r="16" spans="1:12" ht="22.5" customHeight="1" x14ac:dyDescent="0.25">
      <c r="A16" s="137" t="s">
        <v>164</v>
      </c>
      <c r="B16" s="127" t="s">
        <v>163</v>
      </c>
      <c r="C16" s="137"/>
      <c r="D16" s="137"/>
      <c r="E16" s="127" t="s">
        <v>163</v>
      </c>
      <c r="F16" s="70">
        <f>1100+3330-1800</f>
        <v>2630</v>
      </c>
      <c r="G16" s="60">
        <f>1174.8+3556.4</f>
        <v>4731.2</v>
      </c>
      <c r="H16" s="60">
        <f>1258.2+3809</f>
        <v>5067.2</v>
      </c>
    </row>
    <row r="17" spans="1:8" ht="31.9" customHeight="1" x14ac:dyDescent="0.25">
      <c r="A17" s="61" t="s">
        <v>165</v>
      </c>
      <c r="B17" s="136" t="s">
        <v>166</v>
      </c>
      <c r="C17" s="154"/>
      <c r="D17" s="154"/>
      <c r="E17" s="136" t="s">
        <v>161</v>
      </c>
      <c r="F17" s="138">
        <f>F18+F20</f>
        <v>4763.1000000000004</v>
      </c>
      <c r="G17" s="138">
        <f t="shared" ref="G17:H17" si="4">G18+G20</f>
        <v>3963.1</v>
      </c>
      <c r="H17" s="138">
        <f t="shared" si="4"/>
        <v>3963.1</v>
      </c>
    </row>
    <row r="18" spans="1:8" ht="23.25" customHeight="1" x14ac:dyDescent="0.25">
      <c r="A18" s="137" t="s">
        <v>167</v>
      </c>
      <c r="B18" s="62" t="s">
        <v>168</v>
      </c>
      <c r="C18" s="137"/>
      <c r="D18" s="137"/>
      <c r="E18" s="127" t="s">
        <v>163</v>
      </c>
      <c r="F18" s="139">
        <f>F19</f>
        <v>561.6</v>
      </c>
      <c r="G18" s="139">
        <f t="shared" ref="G18:H18" si="5">G19</f>
        <v>561.6</v>
      </c>
      <c r="H18" s="139">
        <f t="shared" si="5"/>
        <v>561.6</v>
      </c>
    </row>
    <row r="19" spans="1:8" ht="54" customHeight="1" x14ac:dyDescent="0.25">
      <c r="A19" s="63" t="s">
        <v>169</v>
      </c>
      <c r="B19" s="62" t="s">
        <v>170</v>
      </c>
      <c r="C19" s="137"/>
      <c r="D19" s="137"/>
      <c r="E19" s="127" t="s">
        <v>163</v>
      </c>
      <c r="F19" s="139">
        <v>561.6</v>
      </c>
      <c r="G19" s="60">
        <v>561.6</v>
      </c>
      <c r="H19" s="60">
        <v>561.6</v>
      </c>
    </row>
    <row r="20" spans="1:8" ht="20.45" customHeight="1" x14ac:dyDescent="0.25">
      <c r="A20" s="64" t="s">
        <v>171</v>
      </c>
      <c r="B20" s="62" t="s">
        <v>172</v>
      </c>
      <c r="C20" s="137"/>
      <c r="D20" s="137"/>
      <c r="E20" s="127"/>
      <c r="F20" s="139">
        <f>F21+F23</f>
        <v>4201.5</v>
      </c>
      <c r="G20" s="139">
        <f t="shared" ref="G20:H20" si="6">G21+G23</f>
        <v>3401.5</v>
      </c>
      <c r="H20" s="139">
        <f t="shared" si="6"/>
        <v>3401.5</v>
      </c>
    </row>
    <row r="21" spans="1:8" ht="24" customHeight="1" x14ac:dyDescent="0.25">
      <c r="A21" s="65" t="s">
        <v>173</v>
      </c>
      <c r="B21" s="66" t="s">
        <v>174</v>
      </c>
      <c r="C21" s="137"/>
      <c r="D21" s="137"/>
      <c r="E21" s="127"/>
      <c r="F21" s="139">
        <f>F22</f>
        <v>1600</v>
      </c>
      <c r="G21" s="139">
        <f t="shared" ref="G21:H21" si="7">G22</f>
        <v>1200</v>
      </c>
      <c r="H21" s="139">
        <f t="shared" si="7"/>
        <v>1200</v>
      </c>
    </row>
    <row r="22" spans="1:8" ht="39" customHeight="1" x14ac:dyDescent="0.25">
      <c r="A22" s="65" t="s">
        <v>175</v>
      </c>
      <c r="B22" s="67" t="s">
        <v>176</v>
      </c>
      <c r="C22" s="137"/>
      <c r="D22" s="137"/>
      <c r="E22" s="127"/>
      <c r="F22" s="139">
        <f>1200+400</f>
        <v>1600</v>
      </c>
      <c r="G22" s="139">
        <v>1200</v>
      </c>
      <c r="H22" s="139">
        <v>1200</v>
      </c>
    </row>
    <row r="23" spans="1:8" ht="33.4" customHeight="1" x14ac:dyDescent="0.25">
      <c r="A23" s="65" t="s">
        <v>177</v>
      </c>
      <c r="B23" s="67" t="s">
        <v>178</v>
      </c>
      <c r="C23" s="154"/>
      <c r="D23" s="154"/>
      <c r="E23" s="136" t="s">
        <v>179</v>
      </c>
      <c r="F23" s="140">
        <f>F24</f>
        <v>2601.5</v>
      </c>
      <c r="G23" s="140">
        <f t="shared" ref="G23:H23" si="8">G24</f>
        <v>2201.5</v>
      </c>
      <c r="H23" s="140">
        <f t="shared" si="8"/>
        <v>2201.5</v>
      </c>
    </row>
    <row r="24" spans="1:8" ht="51.75" customHeight="1" x14ac:dyDescent="0.25">
      <c r="A24" s="65" t="s">
        <v>180</v>
      </c>
      <c r="B24" s="67" t="s">
        <v>181</v>
      </c>
      <c r="C24" s="154"/>
      <c r="D24" s="154"/>
      <c r="E24" s="136"/>
      <c r="F24" s="140">
        <f>2201.5+400</f>
        <v>2601.5</v>
      </c>
      <c r="G24" s="140">
        <v>2201.5</v>
      </c>
      <c r="H24" s="140">
        <f>3401.5-1200</f>
        <v>2201.5</v>
      </c>
    </row>
    <row r="25" spans="1:8" ht="24.75" customHeight="1" x14ac:dyDescent="0.25">
      <c r="A25" s="154" t="s">
        <v>182</v>
      </c>
      <c r="B25" s="136" t="s">
        <v>179</v>
      </c>
      <c r="C25" s="137"/>
      <c r="D25" s="137"/>
      <c r="E25" s="127" t="s">
        <v>183</v>
      </c>
      <c r="F25" s="59">
        <f>F26</f>
        <v>9.8000000000000007</v>
      </c>
      <c r="G25" s="59">
        <f t="shared" ref="G25:H26" si="9">G26</f>
        <v>10.199999999999999</v>
      </c>
      <c r="H25" s="59">
        <f t="shared" si="9"/>
        <v>10.6</v>
      </c>
    </row>
    <row r="26" spans="1:8" ht="55.5" customHeight="1" x14ac:dyDescent="0.25">
      <c r="A26" s="68" t="s">
        <v>184</v>
      </c>
      <c r="B26" s="69" t="s">
        <v>185</v>
      </c>
      <c r="C26" s="137"/>
      <c r="D26" s="137"/>
      <c r="E26" s="127" t="s">
        <v>186</v>
      </c>
      <c r="F26" s="70">
        <f>F27</f>
        <v>9.8000000000000007</v>
      </c>
      <c r="G26" s="70">
        <f t="shared" si="9"/>
        <v>10.199999999999999</v>
      </c>
      <c r="H26" s="70">
        <f t="shared" si="9"/>
        <v>10.6</v>
      </c>
    </row>
    <row r="27" spans="1:8" ht="77.45" customHeight="1" x14ac:dyDescent="0.25">
      <c r="A27" s="68" t="s">
        <v>187</v>
      </c>
      <c r="B27" s="69" t="s">
        <v>188</v>
      </c>
      <c r="C27" s="71"/>
      <c r="D27" s="71"/>
      <c r="E27" s="72" t="s">
        <v>189</v>
      </c>
      <c r="F27" s="70">
        <v>9.8000000000000007</v>
      </c>
      <c r="G27" s="60">
        <v>10.199999999999999</v>
      </c>
      <c r="H27" s="60">
        <v>10.6</v>
      </c>
    </row>
    <row r="28" spans="1:8" ht="57" customHeight="1" x14ac:dyDescent="0.25">
      <c r="A28" s="61" t="s">
        <v>190</v>
      </c>
      <c r="B28" s="136" t="s">
        <v>191</v>
      </c>
      <c r="C28" s="137"/>
      <c r="D28" s="137"/>
      <c r="E28" s="127" t="s">
        <v>192</v>
      </c>
      <c r="F28" s="59">
        <f>F29+F33</f>
        <v>119.9</v>
      </c>
      <c r="G28" s="59">
        <f t="shared" ref="G28:H28" si="10">G29+G33</f>
        <v>124.6</v>
      </c>
      <c r="H28" s="59">
        <f t="shared" si="10"/>
        <v>129.5</v>
      </c>
    </row>
    <row r="29" spans="1:8" ht="96.6" customHeight="1" x14ac:dyDescent="0.25">
      <c r="A29" s="64" t="s">
        <v>193</v>
      </c>
      <c r="B29" s="69" t="s">
        <v>194</v>
      </c>
      <c r="C29" s="137"/>
      <c r="D29" s="137"/>
      <c r="E29" s="127" t="s">
        <v>195</v>
      </c>
      <c r="F29" s="70">
        <f>F31</f>
        <v>88.2</v>
      </c>
      <c r="G29" s="70">
        <f t="shared" ref="G29:H29" si="11">G31</f>
        <v>91.7</v>
      </c>
      <c r="H29" s="70">
        <f t="shared" si="11"/>
        <v>95.4</v>
      </c>
    </row>
    <row r="30" spans="1:8" ht="88.9" customHeight="1" x14ac:dyDescent="0.25">
      <c r="A30" s="73" t="s">
        <v>196</v>
      </c>
      <c r="B30" s="82" t="s">
        <v>197</v>
      </c>
      <c r="C30" s="137"/>
      <c r="D30" s="137"/>
      <c r="E30" s="127" t="s">
        <v>198</v>
      </c>
      <c r="F30" s="70">
        <f>F31</f>
        <v>88.2</v>
      </c>
      <c r="G30" s="70">
        <f t="shared" ref="G30:H30" si="12">G31</f>
        <v>91.7</v>
      </c>
      <c r="H30" s="70">
        <f t="shared" si="12"/>
        <v>95.4</v>
      </c>
    </row>
    <row r="31" spans="1:8" ht="70.150000000000006" customHeight="1" x14ac:dyDescent="0.2">
      <c r="A31" s="73" t="s">
        <v>199</v>
      </c>
      <c r="B31" s="122" t="s">
        <v>306</v>
      </c>
      <c r="C31" s="137"/>
      <c r="D31" s="137"/>
      <c r="E31" s="127" t="s">
        <v>200</v>
      </c>
      <c r="F31" s="101">
        <v>88.2</v>
      </c>
      <c r="G31" s="100">
        <v>91.7</v>
      </c>
      <c r="H31" s="100">
        <v>95.4</v>
      </c>
    </row>
    <row r="32" spans="1:8" ht="48.75" customHeight="1" x14ac:dyDescent="0.25">
      <c r="A32" s="73" t="s">
        <v>226</v>
      </c>
      <c r="B32" s="122" t="s">
        <v>227</v>
      </c>
      <c r="C32" s="137"/>
      <c r="D32" s="137"/>
      <c r="E32" s="127"/>
      <c r="F32" s="70">
        <f>F33</f>
        <v>31.7</v>
      </c>
      <c r="G32" s="70">
        <f t="shared" ref="G32:H33" si="13">G33</f>
        <v>32.9</v>
      </c>
      <c r="H32" s="70">
        <f t="shared" si="13"/>
        <v>34.1</v>
      </c>
    </row>
    <row r="33" spans="1:8" ht="58.15" customHeight="1" x14ac:dyDescent="0.25">
      <c r="A33" s="73" t="s">
        <v>228</v>
      </c>
      <c r="B33" s="122" t="s">
        <v>229</v>
      </c>
      <c r="C33" s="137"/>
      <c r="D33" s="137"/>
      <c r="E33" s="127"/>
      <c r="F33" s="70">
        <f>F34</f>
        <v>31.7</v>
      </c>
      <c r="G33" s="60">
        <f t="shared" si="13"/>
        <v>32.9</v>
      </c>
      <c r="H33" s="60">
        <f t="shared" si="13"/>
        <v>34.1</v>
      </c>
    </row>
    <row r="34" spans="1:8" ht="65.45" customHeight="1" x14ac:dyDescent="0.25">
      <c r="A34" s="73" t="s">
        <v>230</v>
      </c>
      <c r="B34" s="122" t="s">
        <v>307</v>
      </c>
      <c r="C34" s="137"/>
      <c r="D34" s="137"/>
      <c r="E34" s="127"/>
      <c r="F34" s="70">
        <v>31.7</v>
      </c>
      <c r="G34" s="60">
        <v>32.9</v>
      </c>
      <c r="H34" s="60">
        <v>34.1</v>
      </c>
    </row>
    <row r="35" spans="1:8" ht="28.5" customHeight="1" x14ac:dyDescent="0.25">
      <c r="A35" s="154" t="s">
        <v>201</v>
      </c>
      <c r="B35" s="136" t="s">
        <v>202</v>
      </c>
      <c r="C35" s="137"/>
      <c r="D35" s="137"/>
      <c r="E35" s="127" t="s">
        <v>203</v>
      </c>
      <c r="F35" s="59">
        <f>F37</f>
        <v>9.8000000000000007</v>
      </c>
      <c r="G35" s="59">
        <f t="shared" ref="G35:H35" si="14">G37</f>
        <v>10.199999999999999</v>
      </c>
      <c r="H35" s="59">
        <f t="shared" si="14"/>
        <v>10.5</v>
      </c>
    </row>
    <row r="36" spans="1:8" ht="49.9" customHeight="1" x14ac:dyDescent="0.25">
      <c r="A36" s="137" t="s">
        <v>287</v>
      </c>
      <c r="B36" s="127" t="s">
        <v>308</v>
      </c>
      <c r="C36" s="137"/>
      <c r="D36" s="137"/>
      <c r="E36" s="127" t="s">
        <v>204</v>
      </c>
      <c r="F36" s="70">
        <f>F37</f>
        <v>9.8000000000000007</v>
      </c>
      <c r="G36" s="70">
        <f t="shared" ref="G36:H36" si="15">G37</f>
        <v>10.199999999999999</v>
      </c>
      <c r="H36" s="70">
        <f t="shared" si="15"/>
        <v>10.5</v>
      </c>
    </row>
    <row r="37" spans="1:8" ht="69.599999999999994" customHeight="1" x14ac:dyDescent="0.25">
      <c r="A37" s="137" t="s">
        <v>286</v>
      </c>
      <c r="B37" s="127" t="s">
        <v>288</v>
      </c>
      <c r="C37" s="134"/>
      <c r="D37" s="134"/>
      <c r="E37" s="135" t="s">
        <v>205</v>
      </c>
      <c r="F37" s="70">
        <v>9.8000000000000007</v>
      </c>
      <c r="G37" s="60">
        <v>10.199999999999999</v>
      </c>
      <c r="H37" s="60">
        <v>10.5</v>
      </c>
    </row>
    <row r="38" spans="1:8" ht="37.5" customHeight="1" x14ac:dyDescent="0.25">
      <c r="A38" s="156" t="s">
        <v>319</v>
      </c>
      <c r="B38" s="136" t="s">
        <v>320</v>
      </c>
      <c r="C38" s="137"/>
      <c r="D38" s="137"/>
      <c r="E38" s="127" t="s">
        <v>203</v>
      </c>
      <c r="F38" s="59">
        <f>F40</f>
        <v>550</v>
      </c>
      <c r="G38" s="59">
        <f t="shared" ref="G38:H38" si="16">G40</f>
        <v>0</v>
      </c>
      <c r="H38" s="59">
        <f t="shared" si="16"/>
        <v>0</v>
      </c>
    </row>
    <row r="39" spans="1:8" ht="37.5" customHeight="1" x14ac:dyDescent="0.25">
      <c r="A39" s="137" t="s">
        <v>321</v>
      </c>
      <c r="B39" s="127" t="s">
        <v>322</v>
      </c>
      <c r="C39" s="137"/>
      <c r="D39" s="137"/>
      <c r="E39" s="127" t="s">
        <v>204</v>
      </c>
      <c r="F39" s="70">
        <f>F40</f>
        <v>550</v>
      </c>
      <c r="G39" s="70">
        <f t="shared" ref="G39:H39" si="17">G40</f>
        <v>0</v>
      </c>
      <c r="H39" s="70">
        <f t="shared" si="17"/>
        <v>0</v>
      </c>
    </row>
    <row r="40" spans="1:8" ht="37.5" customHeight="1" x14ac:dyDescent="0.25">
      <c r="A40" s="137" t="s">
        <v>323</v>
      </c>
      <c r="B40" s="127" t="s">
        <v>324</v>
      </c>
      <c r="C40" s="134"/>
      <c r="D40" s="134"/>
      <c r="E40" s="135" t="s">
        <v>205</v>
      </c>
      <c r="F40" s="70">
        <v>550</v>
      </c>
      <c r="G40" s="60">
        <v>0</v>
      </c>
      <c r="H40" s="60">
        <v>0</v>
      </c>
    </row>
    <row r="41" spans="1:8" ht="36.6" customHeight="1" x14ac:dyDescent="0.25">
      <c r="A41" s="134" t="s">
        <v>206</v>
      </c>
      <c r="B41" s="135" t="s">
        <v>205</v>
      </c>
      <c r="C41" s="154"/>
      <c r="D41" s="154"/>
      <c r="E41" s="136" t="s">
        <v>207</v>
      </c>
      <c r="F41" s="59">
        <f>F42</f>
        <v>32768.236000000004</v>
      </c>
      <c r="G41" s="59">
        <f t="shared" ref="G41:H41" si="18">G42</f>
        <v>16716.400000000001</v>
      </c>
      <c r="H41" s="59">
        <f t="shared" si="18"/>
        <v>15856.4</v>
      </c>
    </row>
    <row r="42" spans="1:8" ht="36.6" customHeight="1" x14ac:dyDescent="0.25">
      <c r="A42" s="154" t="s">
        <v>208</v>
      </c>
      <c r="B42" s="136" t="s">
        <v>207</v>
      </c>
      <c r="C42" s="137"/>
      <c r="D42" s="137"/>
      <c r="E42" s="141" t="s">
        <v>209</v>
      </c>
      <c r="F42" s="59">
        <f>F43+F46+F51</f>
        <v>32768.236000000004</v>
      </c>
      <c r="G42" s="59">
        <f>G43+G46+G51</f>
        <v>16716.400000000001</v>
      </c>
      <c r="H42" s="59">
        <f>H43+H46+H51</f>
        <v>15856.4</v>
      </c>
    </row>
    <row r="43" spans="1:8" ht="36.6" customHeight="1" x14ac:dyDescent="0.25">
      <c r="A43" s="137" t="s">
        <v>231</v>
      </c>
      <c r="B43" s="127" t="s">
        <v>209</v>
      </c>
      <c r="C43" s="137"/>
      <c r="D43" s="137"/>
      <c r="E43" s="127" t="s">
        <v>210</v>
      </c>
      <c r="F43" s="70">
        <f>F45</f>
        <v>13088.4</v>
      </c>
      <c r="G43" s="70">
        <f t="shared" ref="G43:H43" si="19">G45</f>
        <v>9844.1</v>
      </c>
      <c r="H43" s="70">
        <f t="shared" si="19"/>
        <v>8859.7000000000007</v>
      </c>
    </row>
    <row r="44" spans="1:8" ht="36.6" customHeight="1" x14ac:dyDescent="0.25">
      <c r="A44" s="157" t="s">
        <v>309</v>
      </c>
      <c r="B44" s="158" t="s">
        <v>210</v>
      </c>
      <c r="C44" s="137"/>
      <c r="D44" s="137"/>
      <c r="E44" s="127" t="s">
        <v>211</v>
      </c>
      <c r="F44" s="70">
        <f>F45</f>
        <v>13088.4</v>
      </c>
      <c r="G44" s="70">
        <f t="shared" ref="G44:H44" si="20">G45</f>
        <v>9844.1</v>
      </c>
      <c r="H44" s="70">
        <f t="shared" si="20"/>
        <v>8859.7000000000007</v>
      </c>
    </row>
    <row r="45" spans="1:8" ht="39.75" customHeight="1" x14ac:dyDescent="0.25">
      <c r="A45" s="74" t="s">
        <v>310</v>
      </c>
      <c r="B45" s="153" t="s">
        <v>311</v>
      </c>
      <c r="C45" s="137"/>
      <c r="D45" s="137"/>
      <c r="E45" s="127"/>
      <c r="F45" s="70">
        <v>13088.4</v>
      </c>
      <c r="G45" s="60">
        <v>9844.1</v>
      </c>
      <c r="H45" s="60">
        <v>8859.7000000000007</v>
      </c>
    </row>
    <row r="46" spans="1:8" ht="33" customHeight="1" x14ac:dyDescent="0.25">
      <c r="A46" s="74" t="s">
        <v>232</v>
      </c>
      <c r="B46" s="142" t="s">
        <v>212</v>
      </c>
      <c r="C46" s="137"/>
      <c r="D46" s="137"/>
      <c r="E46" s="127" t="s">
        <v>213</v>
      </c>
      <c r="F46" s="70">
        <f>F49+F47</f>
        <v>241.89999999999998</v>
      </c>
      <c r="G46" s="70">
        <f>G49+G47</f>
        <v>249.5</v>
      </c>
      <c r="H46" s="70">
        <f>H49+H47</f>
        <v>257.8</v>
      </c>
    </row>
    <row r="47" spans="1:8" ht="33" customHeight="1" x14ac:dyDescent="0.25">
      <c r="A47" s="64" t="s">
        <v>233</v>
      </c>
      <c r="B47" s="69" t="s">
        <v>312</v>
      </c>
      <c r="C47" s="137"/>
      <c r="D47" s="137"/>
      <c r="E47" s="127" t="s">
        <v>217</v>
      </c>
      <c r="F47" s="70">
        <v>0.2</v>
      </c>
      <c r="G47" s="60">
        <v>0.2</v>
      </c>
      <c r="H47" s="60">
        <v>0.2</v>
      </c>
    </row>
    <row r="48" spans="1:8" ht="38.25" customHeight="1" x14ac:dyDescent="0.25">
      <c r="A48" s="64" t="s">
        <v>234</v>
      </c>
      <c r="B48" s="69" t="s">
        <v>313</v>
      </c>
      <c r="C48" s="137"/>
      <c r="D48" s="137"/>
      <c r="E48" s="127" t="s">
        <v>218</v>
      </c>
      <c r="F48" s="70">
        <v>0.2</v>
      </c>
      <c r="G48" s="60">
        <v>0.2</v>
      </c>
      <c r="H48" s="60">
        <v>0.2</v>
      </c>
    </row>
    <row r="49" spans="1:10" ht="21" customHeight="1" x14ac:dyDescent="0.25">
      <c r="A49" s="64" t="s">
        <v>235</v>
      </c>
      <c r="B49" s="69" t="s">
        <v>214</v>
      </c>
      <c r="C49" s="137"/>
      <c r="D49" s="137"/>
      <c r="E49" s="127" t="s">
        <v>215</v>
      </c>
      <c r="F49" s="70">
        <f>F50</f>
        <v>241.7</v>
      </c>
      <c r="G49" s="70">
        <f t="shared" ref="G49" si="21">G50</f>
        <v>249.3</v>
      </c>
      <c r="H49" s="70">
        <f>H50</f>
        <v>257.60000000000002</v>
      </c>
    </row>
    <row r="50" spans="1:10" ht="37.15" customHeight="1" x14ac:dyDescent="0.25">
      <c r="A50" s="64" t="s">
        <v>236</v>
      </c>
      <c r="B50" s="69" t="s">
        <v>314</v>
      </c>
      <c r="C50" s="137"/>
      <c r="D50" s="137"/>
      <c r="E50" s="127" t="s">
        <v>216</v>
      </c>
      <c r="F50" s="70">
        <v>241.7</v>
      </c>
      <c r="G50" s="70">
        <v>249.3</v>
      </c>
      <c r="H50" s="70">
        <v>257.60000000000002</v>
      </c>
    </row>
    <row r="51" spans="1:10" ht="24" customHeight="1" x14ac:dyDescent="0.25">
      <c r="A51" s="64" t="s">
        <v>237</v>
      </c>
      <c r="B51" s="69" t="s">
        <v>219</v>
      </c>
      <c r="C51" s="137"/>
      <c r="D51" s="137"/>
      <c r="E51" s="127" t="s">
        <v>220</v>
      </c>
      <c r="F51" s="70">
        <f>F55+F53</f>
        <v>19437.936000000002</v>
      </c>
      <c r="G51" s="70">
        <f t="shared" ref="G51:H51" si="22">G55+G53</f>
        <v>6622.8</v>
      </c>
      <c r="H51" s="70">
        <f t="shared" si="22"/>
        <v>6738.9</v>
      </c>
    </row>
    <row r="52" spans="1:10" ht="66.75" customHeight="1" x14ac:dyDescent="0.25">
      <c r="A52" s="64" t="s">
        <v>238</v>
      </c>
      <c r="B52" s="13" t="s">
        <v>221</v>
      </c>
      <c r="C52" s="137"/>
      <c r="D52" s="137"/>
      <c r="E52" s="127" t="s">
        <v>222</v>
      </c>
      <c r="F52" s="70">
        <f>F53</f>
        <v>5120.536000000001</v>
      </c>
      <c r="G52" s="70">
        <f t="shared" ref="G52:H54" si="23">G53</f>
        <v>6622.8</v>
      </c>
      <c r="H52" s="70">
        <f t="shared" si="23"/>
        <v>6738.9</v>
      </c>
    </row>
    <row r="53" spans="1:10" ht="71.25" customHeight="1" x14ac:dyDescent="0.25">
      <c r="A53" s="64" t="s">
        <v>239</v>
      </c>
      <c r="B53" s="13" t="s">
        <v>223</v>
      </c>
      <c r="C53" s="137"/>
      <c r="D53" s="137"/>
      <c r="E53" s="127" t="s">
        <v>224</v>
      </c>
      <c r="F53" s="70">
        <f>5074.6+37.136+8.8</f>
        <v>5120.536000000001</v>
      </c>
      <c r="G53" s="70">
        <v>6622.8</v>
      </c>
      <c r="H53" s="70">
        <v>6738.9</v>
      </c>
    </row>
    <row r="54" spans="1:10" ht="24" customHeight="1" x14ac:dyDescent="0.2">
      <c r="A54" s="64" t="s">
        <v>269</v>
      </c>
      <c r="B54" s="13" t="s">
        <v>290</v>
      </c>
      <c r="C54" s="137"/>
      <c r="D54" s="137"/>
      <c r="E54" s="127" t="s">
        <v>222</v>
      </c>
      <c r="F54" s="101">
        <f>F55</f>
        <v>14317.4</v>
      </c>
      <c r="G54" s="101">
        <f t="shared" si="23"/>
        <v>0</v>
      </c>
      <c r="H54" s="101">
        <f t="shared" si="23"/>
        <v>0</v>
      </c>
    </row>
    <row r="55" spans="1:10" ht="39.75" customHeight="1" x14ac:dyDescent="0.25">
      <c r="A55" s="64" t="s">
        <v>270</v>
      </c>
      <c r="B55" s="13" t="s">
        <v>240</v>
      </c>
      <c r="C55" s="137"/>
      <c r="D55" s="137"/>
      <c r="E55" s="127" t="s">
        <v>224</v>
      </c>
      <c r="F55" s="70">
        <v>14317.4</v>
      </c>
      <c r="G55" s="70">
        <v>0</v>
      </c>
      <c r="H55" s="70">
        <v>0</v>
      </c>
    </row>
    <row r="56" spans="1:10" ht="27.75" customHeight="1" x14ac:dyDescent="0.25">
      <c r="A56" s="57"/>
      <c r="B56" s="58" t="s">
        <v>81</v>
      </c>
      <c r="C56" s="57"/>
      <c r="D56" s="57"/>
      <c r="E56" s="57"/>
      <c r="F56" s="59">
        <f>F10+F41</f>
        <v>42840.836000000003</v>
      </c>
      <c r="G56" s="59">
        <f t="shared" ref="G56:H56" si="24">G10+G41</f>
        <v>27657.100000000006</v>
      </c>
      <c r="H56" s="59">
        <f t="shared" si="24"/>
        <v>27256.400000000001</v>
      </c>
    </row>
    <row r="57" spans="1:10" ht="34.15" customHeight="1" x14ac:dyDescent="0.3">
      <c r="A57" s="84"/>
      <c r="B57" s="83"/>
      <c r="C57" s="75"/>
      <c r="D57" s="75"/>
      <c r="E57" s="75"/>
      <c r="F57" s="129"/>
      <c r="G57" s="84"/>
      <c r="H57" s="84"/>
      <c r="J57" s="113">
        <v>14951.400000000001</v>
      </c>
    </row>
    <row r="58" spans="1:10" ht="18.75" x14ac:dyDescent="0.2">
      <c r="A58" s="171" t="s">
        <v>138</v>
      </c>
      <c r="B58" s="171"/>
      <c r="C58" s="77"/>
      <c r="D58" s="77"/>
      <c r="E58" s="77"/>
      <c r="F58" s="77"/>
      <c r="G58" s="172" t="s">
        <v>268</v>
      </c>
      <c r="H58" s="172"/>
    </row>
    <row r="59" spans="1:10" ht="18.75" x14ac:dyDescent="0.3">
      <c r="B59" s="83"/>
      <c r="C59" s="75"/>
      <c r="D59" s="75"/>
      <c r="E59" s="75"/>
      <c r="F59" s="76"/>
    </row>
    <row r="60" spans="1:10" ht="18.75" x14ac:dyDescent="0.3">
      <c r="B60" s="83"/>
      <c r="C60" s="75"/>
      <c r="D60" s="75"/>
      <c r="E60" s="75"/>
      <c r="F60" s="76"/>
    </row>
    <row r="61" spans="1:10" ht="18.75" x14ac:dyDescent="0.3">
      <c r="B61" s="83"/>
      <c r="C61" s="75"/>
      <c r="D61" s="75"/>
      <c r="E61" s="75"/>
      <c r="F61" s="76"/>
    </row>
    <row r="62" spans="1:10" ht="18.75" x14ac:dyDescent="0.3">
      <c r="B62" s="78"/>
    </row>
    <row r="65" spans="2:6" x14ac:dyDescent="0.2">
      <c r="B65" s="84"/>
      <c r="F65" s="99"/>
    </row>
  </sheetData>
  <autoFilter ref="A9:L9"/>
  <mergeCells count="12">
    <mergeCell ref="F2:H2"/>
    <mergeCell ref="A3:H3"/>
    <mergeCell ref="A6:A7"/>
    <mergeCell ref="B6:B7"/>
    <mergeCell ref="C6:C7"/>
    <mergeCell ref="D6:D7"/>
    <mergeCell ref="A58:B58"/>
    <mergeCell ref="G58:H58"/>
    <mergeCell ref="E6:E7"/>
    <mergeCell ref="F6:F7"/>
    <mergeCell ref="G6:G7"/>
    <mergeCell ref="H6:H7"/>
  </mergeCells>
  <pageMargins left="0.70866141732283472" right="0.70866141732283472" top="0.74803149606299213" bottom="0.74803149606299213" header="0.31496062992125984" footer="0.31496062992125984"/>
  <pageSetup paperSize="9" scale="5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0"/>
  <sheetViews>
    <sheetView view="pageBreakPreview" zoomScale="66" zoomScaleNormal="100" zoomScaleSheetLayoutView="66" workbookViewId="0">
      <selection activeCell="B2" sqref="B2:E2"/>
    </sheetView>
  </sheetViews>
  <sheetFormatPr defaultColWidth="9.140625" defaultRowHeight="15.75" x14ac:dyDescent="0.25"/>
  <cols>
    <col min="1" max="1" width="28.42578125" style="14" customWidth="1"/>
    <col min="2" max="2" width="36" style="14" customWidth="1"/>
    <col min="3" max="3" width="19.85546875" style="14" customWidth="1"/>
    <col min="4" max="4" width="14.42578125" style="14" customWidth="1"/>
    <col min="5" max="5" width="13.7109375" style="14" customWidth="1"/>
    <col min="6" max="6" width="9.140625" style="14"/>
    <col min="7" max="7" width="29.28515625" style="14" customWidth="1"/>
    <col min="8" max="256" width="9.140625" style="14"/>
    <col min="257" max="257" width="3.42578125" style="14" customWidth="1"/>
    <col min="258" max="258" width="36" style="14" customWidth="1"/>
    <col min="259" max="259" width="55.7109375" style="14" customWidth="1"/>
    <col min="260" max="260" width="15.5703125" style="14" customWidth="1"/>
    <col min="261" max="261" width="9.28515625" style="14" customWidth="1"/>
    <col min="262" max="512" width="9.140625" style="14"/>
    <col min="513" max="513" width="3.42578125" style="14" customWidth="1"/>
    <col min="514" max="514" width="36" style="14" customWidth="1"/>
    <col min="515" max="515" width="55.7109375" style="14" customWidth="1"/>
    <col min="516" max="516" width="15.5703125" style="14" customWidth="1"/>
    <col min="517" max="517" width="9.28515625" style="14" customWidth="1"/>
    <col min="518" max="768" width="9.140625" style="14"/>
    <col min="769" max="769" width="3.42578125" style="14" customWidth="1"/>
    <col min="770" max="770" width="36" style="14" customWidth="1"/>
    <col min="771" max="771" width="55.7109375" style="14" customWidth="1"/>
    <col min="772" max="772" width="15.5703125" style="14" customWidth="1"/>
    <col min="773" max="773" width="9.28515625" style="14" customWidth="1"/>
    <col min="774" max="1024" width="9.140625" style="14"/>
    <col min="1025" max="1025" width="3.42578125" style="14" customWidth="1"/>
    <col min="1026" max="1026" width="36" style="14" customWidth="1"/>
    <col min="1027" max="1027" width="55.7109375" style="14" customWidth="1"/>
    <col min="1028" max="1028" width="15.5703125" style="14" customWidth="1"/>
    <col min="1029" max="1029" width="9.28515625" style="14" customWidth="1"/>
    <col min="1030" max="1280" width="9.140625" style="14"/>
    <col min="1281" max="1281" width="3.42578125" style="14" customWidth="1"/>
    <col min="1282" max="1282" width="36" style="14" customWidth="1"/>
    <col min="1283" max="1283" width="55.7109375" style="14" customWidth="1"/>
    <col min="1284" max="1284" width="15.5703125" style="14" customWidth="1"/>
    <col min="1285" max="1285" width="9.28515625" style="14" customWidth="1"/>
    <col min="1286" max="1536" width="9.140625" style="14"/>
    <col min="1537" max="1537" width="3.42578125" style="14" customWidth="1"/>
    <col min="1538" max="1538" width="36" style="14" customWidth="1"/>
    <col min="1539" max="1539" width="55.7109375" style="14" customWidth="1"/>
    <col min="1540" max="1540" width="15.5703125" style="14" customWidth="1"/>
    <col min="1541" max="1541" width="9.28515625" style="14" customWidth="1"/>
    <col min="1542" max="1792" width="9.140625" style="14"/>
    <col min="1793" max="1793" width="3.42578125" style="14" customWidth="1"/>
    <col min="1794" max="1794" width="36" style="14" customWidth="1"/>
    <col min="1795" max="1795" width="55.7109375" style="14" customWidth="1"/>
    <col min="1796" max="1796" width="15.5703125" style="14" customWidth="1"/>
    <col min="1797" max="1797" width="9.28515625" style="14" customWidth="1"/>
    <col min="1798" max="2048" width="9.140625" style="14"/>
    <col min="2049" max="2049" width="3.42578125" style="14" customWidth="1"/>
    <col min="2050" max="2050" width="36" style="14" customWidth="1"/>
    <col min="2051" max="2051" width="55.7109375" style="14" customWidth="1"/>
    <col min="2052" max="2052" width="15.5703125" style="14" customWidth="1"/>
    <col min="2053" max="2053" width="9.28515625" style="14" customWidth="1"/>
    <col min="2054" max="2304" width="9.140625" style="14"/>
    <col min="2305" max="2305" width="3.42578125" style="14" customWidth="1"/>
    <col min="2306" max="2306" width="36" style="14" customWidth="1"/>
    <col min="2307" max="2307" width="55.7109375" style="14" customWidth="1"/>
    <col min="2308" max="2308" width="15.5703125" style="14" customWidth="1"/>
    <col min="2309" max="2309" width="9.28515625" style="14" customWidth="1"/>
    <col min="2310" max="2560" width="9.140625" style="14"/>
    <col min="2561" max="2561" width="3.42578125" style="14" customWidth="1"/>
    <col min="2562" max="2562" width="36" style="14" customWidth="1"/>
    <col min="2563" max="2563" width="55.7109375" style="14" customWidth="1"/>
    <col min="2564" max="2564" width="15.5703125" style="14" customWidth="1"/>
    <col min="2565" max="2565" width="9.28515625" style="14" customWidth="1"/>
    <col min="2566" max="2816" width="9.140625" style="14"/>
    <col min="2817" max="2817" width="3.42578125" style="14" customWidth="1"/>
    <col min="2818" max="2818" width="36" style="14" customWidth="1"/>
    <col min="2819" max="2819" width="55.7109375" style="14" customWidth="1"/>
    <col min="2820" max="2820" width="15.5703125" style="14" customWidth="1"/>
    <col min="2821" max="2821" width="9.28515625" style="14" customWidth="1"/>
    <col min="2822" max="3072" width="9.140625" style="14"/>
    <col min="3073" max="3073" width="3.42578125" style="14" customWidth="1"/>
    <col min="3074" max="3074" width="36" style="14" customWidth="1"/>
    <col min="3075" max="3075" width="55.7109375" style="14" customWidth="1"/>
    <col min="3076" max="3076" width="15.5703125" style="14" customWidth="1"/>
    <col min="3077" max="3077" width="9.28515625" style="14" customWidth="1"/>
    <col min="3078" max="3328" width="9.140625" style="14"/>
    <col min="3329" max="3329" width="3.42578125" style="14" customWidth="1"/>
    <col min="3330" max="3330" width="36" style="14" customWidth="1"/>
    <col min="3331" max="3331" width="55.7109375" style="14" customWidth="1"/>
    <col min="3332" max="3332" width="15.5703125" style="14" customWidth="1"/>
    <col min="3333" max="3333" width="9.28515625" style="14" customWidth="1"/>
    <col min="3334" max="3584" width="9.140625" style="14"/>
    <col min="3585" max="3585" width="3.42578125" style="14" customWidth="1"/>
    <col min="3586" max="3586" width="36" style="14" customWidth="1"/>
    <col min="3587" max="3587" width="55.7109375" style="14" customWidth="1"/>
    <col min="3588" max="3588" width="15.5703125" style="14" customWidth="1"/>
    <col min="3589" max="3589" width="9.28515625" style="14" customWidth="1"/>
    <col min="3590" max="3840" width="9.140625" style="14"/>
    <col min="3841" max="3841" width="3.42578125" style="14" customWidth="1"/>
    <col min="3842" max="3842" width="36" style="14" customWidth="1"/>
    <col min="3843" max="3843" width="55.7109375" style="14" customWidth="1"/>
    <col min="3844" max="3844" width="15.5703125" style="14" customWidth="1"/>
    <col min="3845" max="3845" width="9.28515625" style="14" customWidth="1"/>
    <col min="3846" max="4096" width="9.140625" style="14"/>
    <col min="4097" max="4097" width="3.42578125" style="14" customWidth="1"/>
    <col min="4098" max="4098" width="36" style="14" customWidth="1"/>
    <col min="4099" max="4099" width="55.7109375" style="14" customWidth="1"/>
    <col min="4100" max="4100" width="15.5703125" style="14" customWidth="1"/>
    <col min="4101" max="4101" width="9.28515625" style="14" customWidth="1"/>
    <col min="4102" max="4352" width="9.140625" style="14"/>
    <col min="4353" max="4353" width="3.42578125" style="14" customWidth="1"/>
    <col min="4354" max="4354" width="36" style="14" customWidth="1"/>
    <col min="4355" max="4355" width="55.7109375" style="14" customWidth="1"/>
    <col min="4356" max="4356" width="15.5703125" style="14" customWidth="1"/>
    <col min="4357" max="4357" width="9.28515625" style="14" customWidth="1"/>
    <col min="4358" max="4608" width="9.140625" style="14"/>
    <col min="4609" max="4609" width="3.42578125" style="14" customWidth="1"/>
    <col min="4610" max="4610" width="36" style="14" customWidth="1"/>
    <col min="4611" max="4611" width="55.7109375" style="14" customWidth="1"/>
    <col min="4612" max="4612" width="15.5703125" style="14" customWidth="1"/>
    <col min="4613" max="4613" width="9.28515625" style="14" customWidth="1"/>
    <col min="4614" max="4864" width="9.140625" style="14"/>
    <col min="4865" max="4865" width="3.42578125" style="14" customWidth="1"/>
    <col min="4866" max="4866" width="36" style="14" customWidth="1"/>
    <col min="4867" max="4867" width="55.7109375" style="14" customWidth="1"/>
    <col min="4868" max="4868" width="15.5703125" style="14" customWidth="1"/>
    <col min="4869" max="4869" width="9.28515625" style="14" customWidth="1"/>
    <col min="4870" max="5120" width="9.140625" style="14"/>
    <col min="5121" max="5121" width="3.42578125" style="14" customWidth="1"/>
    <col min="5122" max="5122" width="36" style="14" customWidth="1"/>
    <col min="5123" max="5123" width="55.7109375" style="14" customWidth="1"/>
    <col min="5124" max="5124" width="15.5703125" style="14" customWidth="1"/>
    <col min="5125" max="5125" width="9.28515625" style="14" customWidth="1"/>
    <col min="5126" max="5376" width="9.140625" style="14"/>
    <col min="5377" max="5377" width="3.42578125" style="14" customWidth="1"/>
    <col min="5378" max="5378" width="36" style="14" customWidth="1"/>
    <col min="5379" max="5379" width="55.7109375" style="14" customWidth="1"/>
    <col min="5380" max="5380" width="15.5703125" style="14" customWidth="1"/>
    <col min="5381" max="5381" width="9.28515625" style="14" customWidth="1"/>
    <col min="5382" max="5632" width="9.140625" style="14"/>
    <col min="5633" max="5633" width="3.42578125" style="14" customWidth="1"/>
    <col min="5634" max="5634" width="36" style="14" customWidth="1"/>
    <col min="5635" max="5635" width="55.7109375" style="14" customWidth="1"/>
    <col min="5636" max="5636" width="15.5703125" style="14" customWidth="1"/>
    <col min="5637" max="5637" width="9.28515625" style="14" customWidth="1"/>
    <col min="5638" max="5888" width="9.140625" style="14"/>
    <col min="5889" max="5889" width="3.42578125" style="14" customWidth="1"/>
    <col min="5890" max="5890" width="36" style="14" customWidth="1"/>
    <col min="5891" max="5891" width="55.7109375" style="14" customWidth="1"/>
    <col min="5892" max="5892" width="15.5703125" style="14" customWidth="1"/>
    <col min="5893" max="5893" width="9.28515625" style="14" customWidth="1"/>
    <col min="5894" max="6144" width="9.140625" style="14"/>
    <col min="6145" max="6145" width="3.42578125" style="14" customWidth="1"/>
    <col min="6146" max="6146" width="36" style="14" customWidth="1"/>
    <col min="6147" max="6147" width="55.7109375" style="14" customWidth="1"/>
    <col min="6148" max="6148" width="15.5703125" style="14" customWidth="1"/>
    <col min="6149" max="6149" width="9.28515625" style="14" customWidth="1"/>
    <col min="6150" max="6400" width="9.140625" style="14"/>
    <col min="6401" max="6401" width="3.42578125" style="14" customWidth="1"/>
    <col min="6402" max="6402" width="36" style="14" customWidth="1"/>
    <col min="6403" max="6403" width="55.7109375" style="14" customWidth="1"/>
    <col min="6404" max="6404" width="15.5703125" style="14" customWidth="1"/>
    <col min="6405" max="6405" width="9.28515625" style="14" customWidth="1"/>
    <col min="6406" max="6656" width="9.140625" style="14"/>
    <col min="6657" max="6657" width="3.42578125" style="14" customWidth="1"/>
    <col min="6658" max="6658" width="36" style="14" customWidth="1"/>
    <col min="6659" max="6659" width="55.7109375" style="14" customWidth="1"/>
    <col min="6660" max="6660" width="15.5703125" style="14" customWidth="1"/>
    <col min="6661" max="6661" width="9.28515625" style="14" customWidth="1"/>
    <col min="6662" max="6912" width="9.140625" style="14"/>
    <col min="6913" max="6913" width="3.42578125" style="14" customWidth="1"/>
    <col min="6914" max="6914" width="36" style="14" customWidth="1"/>
    <col min="6915" max="6915" width="55.7109375" style="14" customWidth="1"/>
    <col min="6916" max="6916" width="15.5703125" style="14" customWidth="1"/>
    <col min="6917" max="6917" width="9.28515625" style="14" customWidth="1"/>
    <col min="6918" max="7168" width="9.140625" style="14"/>
    <col min="7169" max="7169" width="3.42578125" style="14" customWidth="1"/>
    <col min="7170" max="7170" width="36" style="14" customWidth="1"/>
    <col min="7171" max="7171" width="55.7109375" style="14" customWidth="1"/>
    <col min="7172" max="7172" width="15.5703125" style="14" customWidth="1"/>
    <col min="7173" max="7173" width="9.28515625" style="14" customWidth="1"/>
    <col min="7174" max="7424" width="9.140625" style="14"/>
    <col min="7425" max="7425" width="3.42578125" style="14" customWidth="1"/>
    <col min="7426" max="7426" width="36" style="14" customWidth="1"/>
    <col min="7427" max="7427" width="55.7109375" style="14" customWidth="1"/>
    <col min="7428" max="7428" width="15.5703125" style="14" customWidth="1"/>
    <col min="7429" max="7429" width="9.28515625" style="14" customWidth="1"/>
    <col min="7430" max="7680" width="9.140625" style="14"/>
    <col min="7681" max="7681" width="3.42578125" style="14" customWidth="1"/>
    <col min="7682" max="7682" width="36" style="14" customWidth="1"/>
    <col min="7683" max="7683" width="55.7109375" style="14" customWidth="1"/>
    <col min="7684" max="7684" width="15.5703125" style="14" customWidth="1"/>
    <col min="7685" max="7685" width="9.28515625" style="14" customWidth="1"/>
    <col min="7686" max="7936" width="9.140625" style="14"/>
    <col min="7937" max="7937" width="3.42578125" style="14" customWidth="1"/>
    <col min="7938" max="7938" width="36" style="14" customWidth="1"/>
    <col min="7939" max="7939" width="55.7109375" style="14" customWidth="1"/>
    <col min="7940" max="7940" width="15.5703125" style="14" customWidth="1"/>
    <col min="7941" max="7941" width="9.28515625" style="14" customWidth="1"/>
    <col min="7942" max="8192" width="9.140625" style="14"/>
    <col min="8193" max="8193" width="3.42578125" style="14" customWidth="1"/>
    <col min="8194" max="8194" width="36" style="14" customWidth="1"/>
    <col min="8195" max="8195" width="55.7109375" style="14" customWidth="1"/>
    <col min="8196" max="8196" width="15.5703125" style="14" customWidth="1"/>
    <col min="8197" max="8197" width="9.28515625" style="14" customWidth="1"/>
    <col min="8198" max="8448" width="9.140625" style="14"/>
    <col min="8449" max="8449" width="3.42578125" style="14" customWidth="1"/>
    <col min="8450" max="8450" width="36" style="14" customWidth="1"/>
    <col min="8451" max="8451" width="55.7109375" style="14" customWidth="1"/>
    <col min="8452" max="8452" width="15.5703125" style="14" customWidth="1"/>
    <col min="8453" max="8453" width="9.28515625" style="14" customWidth="1"/>
    <col min="8454" max="8704" width="9.140625" style="14"/>
    <col min="8705" max="8705" width="3.42578125" style="14" customWidth="1"/>
    <col min="8706" max="8706" width="36" style="14" customWidth="1"/>
    <col min="8707" max="8707" width="55.7109375" style="14" customWidth="1"/>
    <col min="8708" max="8708" width="15.5703125" style="14" customWidth="1"/>
    <col min="8709" max="8709" width="9.28515625" style="14" customWidth="1"/>
    <col min="8710" max="8960" width="9.140625" style="14"/>
    <col min="8961" max="8961" width="3.42578125" style="14" customWidth="1"/>
    <col min="8962" max="8962" width="36" style="14" customWidth="1"/>
    <col min="8963" max="8963" width="55.7109375" style="14" customWidth="1"/>
    <col min="8964" max="8964" width="15.5703125" style="14" customWidth="1"/>
    <col min="8965" max="8965" width="9.28515625" style="14" customWidth="1"/>
    <col min="8966" max="9216" width="9.140625" style="14"/>
    <col min="9217" max="9217" width="3.42578125" style="14" customWidth="1"/>
    <col min="9218" max="9218" width="36" style="14" customWidth="1"/>
    <col min="9219" max="9219" width="55.7109375" style="14" customWidth="1"/>
    <col min="9220" max="9220" width="15.5703125" style="14" customWidth="1"/>
    <col min="9221" max="9221" width="9.28515625" style="14" customWidth="1"/>
    <col min="9222" max="9472" width="9.140625" style="14"/>
    <col min="9473" max="9473" width="3.42578125" style="14" customWidth="1"/>
    <col min="9474" max="9474" width="36" style="14" customWidth="1"/>
    <col min="9475" max="9475" width="55.7109375" style="14" customWidth="1"/>
    <col min="9476" max="9476" width="15.5703125" style="14" customWidth="1"/>
    <col min="9477" max="9477" width="9.28515625" style="14" customWidth="1"/>
    <col min="9478" max="9728" width="9.140625" style="14"/>
    <col min="9729" max="9729" width="3.42578125" style="14" customWidth="1"/>
    <col min="9730" max="9730" width="36" style="14" customWidth="1"/>
    <col min="9731" max="9731" width="55.7109375" style="14" customWidth="1"/>
    <col min="9732" max="9732" width="15.5703125" style="14" customWidth="1"/>
    <col min="9733" max="9733" width="9.28515625" style="14" customWidth="1"/>
    <col min="9734" max="9984" width="9.140625" style="14"/>
    <col min="9985" max="9985" width="3.42578125" style="14" customWidth="1"/>
    <col min="9986" max="9986" width="36" style="14" customWidth="1"/>
    <col min="9987" max="9987" width="55.7109375" style="14" customWidth="1"/>
    <col min="9988" max="9988" width="15.5703125" style="14" customWidth="1"/>
    <col min="9989" max="9989" width="9.28515625" style="14" customWidth="1"/>
    <col min="9990" max="10240" width="9.140625" style="14"/>
    <col min="10241" max="10241" width="3.42578125" style="14" customWidth="1"/>
    <col min="10242" max="10242" width="36" style="14" customWidth="1"/>
    <col min="10243" max="10243" width="55.7109375" style="14" customWidth="1"/>
    <col min="10244" max="10244" width="15.5703125" style="14" customWidth="1"/>
    <col min="10245" max="10245" width="9.28515625" style="14" customWidth="1"/>
    <col min="10246" max="10496" width="9.140625" style="14"/>
    <col min="10497" max="10497" width="3.42578125" style="14" customWidth="1"/>
    <col min="10498" max="10498" width="36" style="14" customWidth="1"/>
    <col min="10499" max="10499" width="55.7109375" style="14" customWidth="1"/>
    <col min="10500" max="10500" width="15.5703125" style="14" customWidth="1"/>
    <col min="10501" max="10501" width="9.28515625" style="14" customWidth="1"/>
    <col min="10502" max="10752" width="9.140625" style="14"/>
    <col min="10753" max="10753" width="3.42578125" style="14" customWidth="1"/>
    <col min="10754" max="10754" width="36" style="14" customWidth="1"/>
    <col min="10755" max="10755" width="55.7109375" style="14" customWidth="1"/>
    <col min="10756" max="10756" width="15.5703125" style="14" customWidth="1"/>
    <col min="10757" max="10757" width="9.28515625" style="14" customWidth="1"/>
    <col min="10758" max="11008" width="9.140625" style="14"/>
    <col min="11009" max="11009" width="3.42578125" style="14" customWidth="1"/>
    <col min="11010" max="11010" width="36" style="14" customWidth="1"/>
    <col min="11011" max="11011" width="55.7109375" style="14" customWidth="1"/>
    <col min="11012" max="11012" width="15.5703125" style="14" customWidth="1"/>
    <col min="11013" max="11013" width="9.28515625" style="14" customWidth="1"/>
    <col min="11014" max="11264" width="9.140625" style="14"/>
    <col min="11265" max="11265" width="3.42578125" style="14" customWidth="1"/>
    <col min="11266" max="11266" width="36" style="14" customWidth="1"/>
    <col min="11267" max="11267" width="55.7109375" style="14" customWidth="1"/>
    <col min="11268" max="11268" width="15.5703125" style="14" customWidth="1"/>
    <col min="11269" max="11269" width="9.28515625" style="14" customWidth="1"/>
    <col min="11270" max="11520" width="9.140625" style="14"/>
    <col min="11521" max="11521" width="3.42578125" style="14" customWidth="1"/>
    <col min="11522" max="11522" width="36" style="14" customWidth="1"/>
    <col min="11523" max="11523" width="55.7109375" style="14" customWidth="1"/>
    <col min="11524" max="11524" width="15.5703125" style="14" customWidth="1"/>
    <col min="11525" max="11525" width="9.28515625" style="14" customWidth="1"/>
    <col min="11526" max="11776" width="9.140625" style="14"/>
    <col min="11777" max="11777" width="3.42578125" style="14" customWidth="1"/>
    <col min="11778" max="11778" width="36" style="14" customWidth="1"/>
    <col min="11779" max="11779" width="55.7109375" style="14" customWidth="1"/>
    <col min="11780" max="11780" width="15.5703125" style="14" customWidth="1"/>
    <col min="11781" max="11781" width="9.28515625" style="14" customWidth="1"/>
    <col min="11782" max="12032" width="9.140625" style="14"/>
    <col min="12033" max="12033" width="3.42578125" style="14" customWidth="1"/>
    <col min="12034" max="12034" width="36" style="14" customWidth="1"/>
    <col min="12035" max="12035" width="55.7109375" style="14" customWidth="1"/>
    <col min="12036" max="12036" width="15.5703125" style="14" customWidth="1"/>
    <col min="12037" max="12037" width="9.28515625" style="14" customWidth="1"/>
    <col min="12038" max="12288" width="9.140625" style="14"/>
    <col min="12289" max="12289" width="3.42578125" style="14" customWidth="1"/>
    <col min="12290" max="12290" width="36" style="14" customWidth="1"/>
    <col min="12291" max="12291" width="55.7109375" style="14" customWidth="1"/>
    <col min="12292" max="12292" width="15.5703125" style="14" customWidth="1"/>
    <col min="12293" max="12293" width="9.28515625" style="14" customWidth="1"/>
    <col min="12294" max="12544" width="9.140625" style="14"/>
    <col min="12545" max="12545" width="3.42578125" style="14" customWidth="1"/>
    <col min="12546" max="12546" width="36" style="14" customWidth="1"/>
    <col min="12547" max="12547" width="55.7109375" style="14" customWidth="1"/>
    <col min="12548" max="12548" width="15.5703125" style="14" customWidth="1"/>
    <col min="12549" max="12549" width="9.28515625" style="14" customWidth="1"/>
    <col min="12550" max="12800" width="9.140625" style="14"/>
    <col min="12801" max="12801" width="3.42578125" style="14" customWidth="1"/>
    <col min="12802" max="12802" width="36" style="14" customWidth="1"/>
    <col min="12803" max="12803" width="55.7109375" style="14" customWidth="1"/>
    <col min="12804" max="12804" width="15.5703125" style="14" customWidth="1"/>
    <col min="12805" max="12805" width="9.28515625" style="14" customWidth="1"/>
    <col min="12806" max="13056" width="9.140625" style="14"/>
    <col min="13057" max="13057" width="3.42578125" style="14" customWidth="1"/>
    <col min="13058" max="13058" width="36" style="14" customWidth="1"/>
    <col min="13059" max="13059" width="55.7109375" style="14" customWidth="1"/>
    <col min="13060" max="13060" width="15.5703125" style="14" customWidth="1"/>
    <col min="13061" max="13061" width="9.28515625" style="14" customWidth="1"/>
    <col min="13062" max="13312" width="9.140625" style="14"/>
    <col min="13313" max="13313" width="3.42578125" style="14" customWidth="1"/>
    <col min="13314" max="13314" width="36" style="14" customWidth="1"/>
    <col min="13315" max="13315" width="55.7109375" style="14" customWidth="1"/>
    <col min="13316" max="13316" width="15.5703125" style="14" customWidth="1"/>
    <col min="13317" max="13317" width="9.28515625" style="14" customWidth="1"/>
    <col min="13318" max="13568" width="9.140625" style="14"/>
    <col min="13569" max="13569" width="3.42578125" style="14" customWidth="1"/>
    <col min="13570" max="13570" width="36" style="14" customWidth="1"/>
    <col min="13571" max="13571" width="55.7109375" style="14" customWidth="1"/>
    <col min="13572" max="13572" width="15.5703125" style="14" customWidth="1"/>
    <col min="13573" max="13573" width="9.28515625" style="14" customWidth="1"/>
    <col min="13574" max="13824" width="9.140625" style="14"/>
    <col min="13825" max="13825" width="3.42578125" style="14" customWidth="1"/>
    <col min="13826" max="13826" width="36" style="14" customWidth="1"/>
    <col min="13827" max="13827" width="55.7109375" style="14" customWidth="1"/>
    <col min="13828" max="13828" width="15.5703125" style="14" customWidth="1"/>
    <col min="13829" max="13829" width="9.28515625" style="14" customWidth="1"/>
    <col min="13830" max="14080" width="9.140625" style="14"/>
    <col min="14081" max="14081" width="3.42578125" style="14" customWidth="1"/>
    <col min="14082" max="14082" width="36" style="14" customWidth="1"/>
    <col min="14083" max="14083" width="55.7109375" style="14" customWidth="1"/>
    <col min="14084" max="14084" width="15.5703125" style="14" customWidth="1"/>
    <col min="14085" max="14085" width="9.28515625" style="14" customWidth="1"/>
    <col min="14086" max="14336" width="9.140625" style="14"/>
    <col min="14337" max="14337" width="3.42578125" style="14" customWidth="1"/>
    <col min="14338" max="14338" width="36" style="14" customWidth="1"/>
    <col min="14339" max="14339" width="55.7109375" style="14" customWidth="1"/>
    <col min="14340" max="14340" width="15.5703125" style="14" customWidth="1"/>
    <col min="14341" max="14341" width="9.28515625" style="14" customWidth="1"/>
    <col min="14342" max="14592" width="9.140625" style="14"/>
    <col min="14593" max="14593" width="3.42578125" style="14" customWidth="1"/>
    <col min="14594" max="14594" width="36" style="14" customWidth="1"/>
    <col min="14595" max="14595" width="55.7109375" style="14" customWidth="1"/>
    <col min="14596" max="14596" width="15.5703125" style="14" customWidth="1"/>
    <col min="14597" max="14597" width="9.28515625" style="14" customWidth="1"/>
    <col min="14598" max="14848" width="9.140625" style="14"/>
    <col min="14849" max="14849" width="3.42578125" style="14" customWidth="1"/>
    <col min="14850" max="14850" width="36" style="14" customWidth="1"/>
    <col min="14851" max="14851" width="55.7109375" style="14" customWidth="1"/>
    <col min="14852" max="14852" width="15.5703125" style="14" customWidth="1"/>
    <col min="14853" max="14853" width="9.28515625" style="14" customWidth="1"/>
    <col min="14854" max="15104" width="9.140625" style="14"/>
    <col min="15105" max="15105" width="3.42578125" style="14" customWidth="1"/>
    <col min="15106" max="15106" width="36" style="14" customWidth="1"/>
    <col min="15107" max="15107" width="55.7109375" style="14" customWidth="1"/>
    <col min="15108" max="15108" width="15.5703125" style="14" customWidth="1"/>
    <col min="15109" max="15109" width="9.28515625" style="14" customWidth="1"/>
    <col min="15110" max="15360" width="9.140625" style="14"/>
    <col min="15361" max="15361" width="3.42578125" style="14" customWidth="1"/>
    <col min="15362" max="15362" width="36" style="14" customWidth="1"/>
    <col min="15363" max="15363" width="55.7109375" style="14" customWidth="1"/>
    <col min="15364" max="15364" width="15.5703125" style="14" customWidth="1"/>
    <col min="15365" max="15365" width="9.28515625" style="14" customWidth="1"/>
    <col min="15366" max="15616" width="9.140625" style="14"/>
    <col min="15617" max="15617" width="3.42578125" style="14" customWidth="1"/>
    <col min="15618" max="15618" width="36" style="14" customWidth="1"/>
    <col min="15619" max="15619" width="55.7109375" style="14" customWidth="1"/>
    <col min="15620" max="15620" width="15.5703125" style="14" customWidth="1"/>
    <col min="15621" max="15621" width="9.28515625" style="14" customWidth="1"/>
    <col min="15622" max="15872" width="9.140625" style="14"/>
    <col min="15873" max="15873" width="3.42578125" style="14" customWidth="1"/>
    <col min="15874" max="15874" width="36" style="14" customWidth="1"/>
    <col min="15875" max="15875" width="55.7109375" style="14" customWidth="1"/>
    <col min="15876" max="15876" width="15.5703125" style="14" customWidth="1"/>
    <col min="15877" max="15877" width="9.28515625" style="14" customWidth="1"/>
    <col min="15878" max="16128" width="9.140625" style="14"/>
    <col min="16129" max="16129" width="3.42578125" style="14" customWidth="1"/>
    <col min="16130" max="16130" width="36" style="14" customWidth="1"/>
    <col min="16131" max="16131" width="55.7109375" style="14" customWidth="1"/>
    <col min="16132" max="16132" width="15.5703125" style="14" customWidth="1"/>
    <col min="16133" max="16133" width="9.28515625" style="14" customWidth="1"/>
    <col min="16134" max="16384" width="9.140625" style="14"/>
  </cols>
  <sheetData>
    <row r="1" spans="1:7" x14ac:dyDescent="0.25">
      <c r="B1" s="182" t="s">
        <v>225</v>
      </c>
      <c r="C1" s="182"/>
      <c r="D1" s="182"/>
      <c r="E1" s="182"/>
    </row>
    <row r="2" spans="1:7" ht="84.6" customHeight="1" x14ac:dyDescent="0.25">
      <c r="B2" s="181" t="s">
        <v>340</v>
      </c>
      <c r="C2" s="181"/>
      <c r="D2" s="181"/>
      <c r="E2" s="181"/>
    </row>
    <row r="3" spans="1:7" x14ac:dyDescent="0.25">
      <c r="B3" s="15"/>
      <c r="C3" s="15"/>
      <c r="D3" s="15"/>
    </row>
    <row r="4" spans="1:7" ht="73.900000000000006" customHeight="1" x14ac:dyDescent="0.3">
      <c r="A4" s="183" t="s">
        <v>300</v>
      </c>
      <c r="B4" s="183"/>
      <c r="C4" s="183"/>
      <c r="D4" s="183"/>
      <c r="E4" s="183"/>
    </row>
    <row r="5" spans="1:7" x14ac:dyDescent="0.25">
      <c r="A5" s="17"/>
      <c r="B5" s="17"/>
      <c r="C5" s="16"/>
      <c r="D5" s="17"/>
      <c r="E5" s="14" t="s">
        <v>113</v>
      </c>
    </row>
    <row r="6" spans="1:7" ht="15.6" customHeight="1" x14ac:dyDescent="0.25">
      <c r="A6" s="184" t="s">
        <v>112</v>
      </c>
      <c r="B6" s="184" t="s">
        <v>114</v>
      </c>
      <c r="C6" s="184" t="s">
        <v>275</v>
      </c>
      <c r="D6" s="184" t="s">
        <v>289</v>
      </c>
      <c r="E6" s="184" t="s">
        <v>297</v>
      </c>
    </row>
    <row r="7" spans="1:7" x14ac:dyDescent="0.25">
      <c r="A7" s="184"/>
      <c r="B7" s="184"/>
      <c r="C7" s="184"/>
      <c r="D7" s="184"/>
      <c r="E7" s="184"/>
    </row>
    <row r="8" spans="1:7" x14ac:dyDescent="0.25">
      <c r="A8" s="18">
        <v>1</v>
      </c>
      <c r="B8" s="18">
        <v>2</v>
      </c>
      <c r="C8" s="18">
        <v>3</v>
      </c>
      <c r="D8" s="18">
        <v>4</v>
      </c>
      <c r="E8" s="18">
        <v>5</v>
      </c>
    </row>
    <row r="9" spans="1:7" ht="60" customHeight="1" x14ac:dyDescent="0.25">
      <c r="A9" s="19" t="s">
        <v>115</v>
      </c>
      <c r="B9" s="19" t="s">
        <v>116</v>
      </c>
      <c r="C9" s="20">
        <f>C10</f>
        <v>1250.9053000000058</v>
      </c>
      <c r="D9" s="20">
        <f>D10</f>
        <v>4.0000000044528861E-3</v>
      </c>
      <c r="E9" s="20">
        <f>E10</f>
        <v>-4.1000000000814905E-2</v>
      </c>
      <c r="G9" s="109">
        <f>C9-1250.941</f>
        <v>-3.5699999994221798E-2</v>
      </c>
    </row>
    <row r="10" spans="1:7" ht="43.15" customHeight="1" x14ac:dyDescent="0.25">
      <c r="A10" s="13" t="s">
        <v>117</v>
      </c>
      <c r="B10" s="13" t="s">
        <v>118</v>
      </c>
      <c r="C10" s="20">
        <f>-C11+C18</f>
        <v>1250.9053000000058</v>
      </c>
      <c r="D10" s="20">
        <f>D11-D18</f>
        <v>4.0000000044528861E-3</v>
      </c>
      <c r="E10" s="20">
        <f>-(E11-E18+0.037)</f>
        <v>-4.1000000000814905E-2</v>
      </c>
      <c r="G10" s="109"/>
    </row>
    <row r="11" spans="1:7" ht="42" customHeight="1" x14ac:dyDescent="0.25">
      <c r="A11" s="13" t="s">
        <v>119</v>
      </c>
      <c r="B11" s="13" t="s">
        <v>120</v>
      </c>
      <c r="C11" s="20">
        <f>C14</f>
        <v>42840.836000000003</v>
      </c>
      <c r="D11" s="21">
        <f>D14</f>
        <v>27657.100000000006</v>
      </c>
      <c r="E11" s="21">
        <f>E14</f>
        <v>27256.400000000001</v>
      </c>
      <c r="G11" s="109"/>
    </row>
    <row r="12" spans="1:7" ht="41.45" customHeight="1" x14ac:dyDescent="0.25">
      <c r="A12" s="13" t="s">
        <v>121</v>
      </c>
      <c r="B12" s="13" t="s">
        <v>122</v>
      </c>
      <c r="C12" s="20">
        <f>C14</f>
        <v>42840.836000000003</v>
      </c>
      <c r="D12" s="21">
        <f>D14</f>
        <v>27657.100000000006</v>
      </c>
      <c r="E12" s="21">
        <f>E14</f>
        <v>27256.400000000001</v>
      </c>
    </row>
    <row r="13" spans="1:7" ht="45.6" customHeight="1" x14ac:dyDescent="0.25">
      <c r="A13" s="13" t="s">
        <v>123</v>
      </c>
      <c r="B13" s="13" t="s">
        <v>124</v>
      </c>
      <c r="C13" s="20">
        <f>C14</f>
        <v>42840.836000000003</v>
      </c>
      <c r="D13" s="21">
        <f>D14</f>
        <v>27657.100000000006</v>
      </c>
      <c r="E13" s="21">
        <f>E14</f>
        <v>27256.400000000001</v>
      </c>
    </row>
    <row r="14" spans="1:7" ht="44.45" customHeight="1" x14ac:dyDescent="0.25">
      <c r="A14" s="13" t="s">
        <v>125</v>
      </c>
      <c r="B14" s="13" t="s">
        <v>126</v>
      </c>
      <c r="C14" s="20">
        <f>'прил 1 '!F56</f>
        <v>42840.836000000003</v>
      </c>
      <c r="D14" s="21">
        <f>'прил 1 '!G56</f>
        <v>27657.100000000006</v>
      </c>
      <c r="E14" s="21">
        <f>'прил 1 '!H56</f>
        <v>27256.400000000001</v>
      </c>
    </row>
    <row r="15" spans="1:7" ht="36.6" customHeight="1" x14ac:dyDescent="0.25">
      <c r="A15" s="13" t="s">
        <v>127</v>
      </c>
      <c r="B15" s="13" t="s">
        <v>128</v>
      </c>
      <c r="C15" s="20">
        <f>C18</f>
        <v>44091.741300000009</v>
      </c>
      <c r="D15" s="21">
        <f>D18</f>
        <v>27657.096000000001</v>
      </c>
      <c r="E15" s="21">
        <f>E18</f>
        <v>27256.396000000001</v>
      </c>
    </row>
    <row r="16" spans="1:7" ht="42.6" customHeight="1" x14ac:dyDescent="0.25">
      <c r="A16" s="13" t="s">
        <v>129</v>
      </c>
      <c r="B16" s="13" t="s">
        <v>130</v>
      </c>
      <c r="C16" s="20">
        <f>C18</f>
        <v>44091.741300000009</v>
      </c>
      <c r="D16" s="21">
        <f>D18</f>
        <v>27657.096000000001</v>
      </c>
      <c r="E16" s="21">
        <f>E18</f>
        <v>27256.396000000001</v>
      </c>
      <c r="G16" s="110"/>
    </row>
    <row r="17" spans="1:5" ht="42" customHeight="1" x14ac:dyDescent="0.25">
      <c r="A17" s="13" t="s">
        <v>131</v>
      </c>
      <c r="B17" s="13" t="s">
        <v>132</v>
      </c>
      <c r="C17" s="20">
        <f>C18</f>
        <v>44091.741300000009</v>
      </c>
      <c r="D17" s="21">
        <f>D18</f>
        <v>27657.096000000001</v>
      </c>
      <c r="E17" s="21">
        <f>E18</f>
        <v>27256.396000000001</v>
      </c>
    </row>
    <row r="18" spans="1:5" ht="44.45" customHeight="1" x14ac:dyDescent="0.25">
      <c r="A18" s="13" t="s">
        <v>133</v>
      </c>
      <c r="B18" s="13" t="s">
        <v>134</v>
      </c>
      <c r="C18" s="20">
        <f>'приложение 3'!F8</f>
        <v>44091.741300000009</v>
      </c>
      <c r="D18" s="21">
        <f>'приложение 3'!G8</f>
        <v>27657.096000000001</v>
      </c>
      <c r="E18" s="21">
        <f>'приложение 3'!H8</f>
        <v>27256.396000000001</v>
      </c>
    </row>
    <row r="19" spans="1:5" ht="15.6" customHeight="1" x14ac:dyDescent="0.25">
      <c r="A19" s="16"/>
      <c r="C19" s="185"/>
      <c r="D19" s="185"/>
    </row>
    <row r="20" spans="1:5" ht="40.9" customHeight="1" x14ac:dyDescent="0.25">
      <c r="A20" s="52" t="s">
        <v>138</v>
      </c>
      <c r="D20" s="180" t="s">
        <v>268</v>
      </c>
      <c r="E20" s="180"/>
    </row>
  </sheetData>
  <mergeCells count="10">
    <mergeCell ref="D20:E20"/>
    <mergeCell ref="B2:E2"/>
    <mergeCell ref="B1:E1"/>
    <mergeCell ref="A4:E4"/>
    <mergeCell ref="A6:A7"/>
    <mergeCell ref="B6:B7"/>
    <mergeCell ref="C6:C7"/>
    <mergeCell ref="D6:D7"/>
    <mergeCell ref="E6:E7"/>
    <mergeCell ref="C19:D19"/>
  </mergeCells>
  <pageMargins left="0.70866141732283472" right="0.70866141732283472" top="0.74803149606299213" bottom="0.74803149606299213" header="0.31496062992125984" footer="0.31496062992125984"/>
  <pageSetup paperSize="9" scale="7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98"/>
  <sheetViews>
    <sheetView view="pageBreakPreview" zoomScale="80" zoomScaleNormal="100" zoomScaleSheetLayoutView="80" workbookViewId="0">
      <selection activeCell="D2" sqref="D2:H2"/>
    </sheetView>
  </sheetViews>
  <sheetFormatPr defaultColWidth="9.140625" defaultRowHeight="12.75" x14ac:dyDescent="0.2"/>
  <cols>
    <col min="1" max="1" width="65.28515625" style="89" customWidth="1"/>
    <col min="2" max="2" width="9.5703125" style="1" customWidth="1"/>
    <col min="3" max="3" width="10.42578125" style="1" customWidth="1"/>
    <col min="4" max="4" width="13.5703125" style="1" customWidth="1"/>
    <col min="5" max="5" width="9.140625" style="1" customWidth="1"/>
    <col min="6" max="6" width="12.85546875" style="47" customWidth="1"/>
    <col min="7" max="7" width="13.28515625" style="25" customWidth="1"/>
    <col min="8" max="8" width="14" style="25" customWidth="1"/>
    <col min="9" max="9" width="9.140625" style="1"/>
    <col min="10" max="10" width="13.140625" style="1" hidden="1" customWidth="1"/>
    <col min="11" max="11" width="11" style="1" hidden="1" customWidth="1"/>
    <col min="12" max="13" width="0" style="1" hidden="1" customWidth="1"/>
    <col min="14" max="16384" width="9.140625" style="1"/>
  </cols>
  <sheetData>
    <row r="1" spans="1:12" ht="20.25" customHeight="1" x14ac:dyDescent="0.2">
      <c r="F1" s="24"/>
      <c r="H1" s="24" t="s">
        <v>263</v>
      </c>
    </row>
    <row r="2" spans="1:12" ht="105.75" customHeight="1" x14ac:dyDescent="0.2">
      <c r="A2" s="26"/>
      <c r="B2" s="26"/>
      <c r="C2" s="26"/>
      <c r="D2" s="186" t="s">
        <v>341</v>
      </c>
      <c r="E2" s="186"/>
      <c r="F2" s="186"/>
      <c r="G2" s="186"/>
      <c r="H2" s="186"/>
    </row>
    <row r="3" spans="1:12" ht="15.75" x14ac:dyDescent="0.2">
      <c r="A3" s="187"/>
      <c r="B3" s="187"/>
      <c r="C3" s="187"/>
      <c r="D3" s="187"/>
      <c r="E3" s="187"/>
      <c r="F3" s="187"/>
    </row>
    <row r="4" spans="1:12" ht="67.5" customHeight="1" x14ac:dyDescent="0.2">
      <c r="A4" s="188" t="s">
        <v>301</v>
      </c>
      <c r="B4" s="188"/>
      <c r="C4" s="188"/>
      <c r="D4" s="188"/>
      <c r="E4" s="188"/>
      <c r="F4" s="188"/>
      <c r="G4" s="188"/>
      <c r="H4" s="188"/>
    </row>
    <row r="5" spans="1:12" x14ac:dyDescent="0.2">
      <c r="F5" s="190" t="s">
        <v>0</v>
      </c>
      <c r="G5" s="190"/>
      <c r="H5" s="190"/>
    </row>
    <row r="6" spans="1:12" s="3" customFormat="1" ht="15.75" x14ac:dyDescent="0.2">
      <c r="A6" s="27" t="s">
        <v>1</v>
      </c>
      <c r="B6" s="27" t="s">
        <v>2</v>
      </c>
      <c r="C6" s="27" t="s">
        <v>3</v>
      </c>
      <c r="D6" s="28" t="s">
        <v>4</v>
      </c>
      <c r="E6" s="27" t="s">
        <v>5</v>
      </c>
      <c r="F6" s="29" t="s">
        <v>275</v>
      </c>
      <c r="G6" s="29" t="s">
        <v>289</v>
      </c>
      <c r="H6" s="29" t="s">
        <v>297</v>
      </c>
    </row>
    <row r="7" spans="1:12" s="3" customFormat="1" ht="15.75" x14ac:dyDescent="0.2">
      <c r="A7" s="30">
        <v>1</v>
      </c>
      <c r="B7" s="30">
        <v>2</v>
      </c>
      <c r="C7" s="30">
        <v>3</v>
      </c>
      <c r="D7" s="31">
        <v>4</v>
      </c>
      <c r="E7" s="30">
        <v>5</v>
      </c>
      <c r="F7" s="31">
        <v>6</v>
      </c>
      <c r="G7" s="31">
        <v>7</v>
      </c>
      <c r="H7" s="31">
        <v>8</v>
      </c>
    </row>
    <row r="8" spans="1:12" s="5" customFormat="1" ht="14.25" x14ac:dyDescent="0.2">
      <c r="A8" s="102" t="s">
        <v>81</v>
      </c>
      <c r="B8" s="96"/>
      <c r="C8" s="96"/>
      <c r="D8" s="32"/>
      <c r="E8" s="96"/>
      <c r="F8" s="159">
        <f>F9+F34+F37+F41+F46+F60+F65+F68+F55</f>
        <v>44091.741300000009</v>
      </c>
      <c r="G8" s="33">
        <f>G9+G34+G37+G41+G46+G60+G65+G68+G55</f>
        <v>27657.096000000001</v>
      </c>
      <c r="H8" s="33">
        <f>H9+H34+H37+H41+H46+H60+H65+H68+H55</f>
        <v>27256.396000000001</v>
      </c>
    </row>
    <row r="9" spans="1:12" s="5" customFormat="1" ht="15.75" x14ac:dyDescent="0.25">
      <c r="A9" s="103" t="s">
        <v>68</v>
      </c>
      <c r="B9" s="34" t="s">
        <v>6</v>
      </c>
      <c r="C9" s="34" t="s">
        <v>250</v>
      </c>
      <c r="D9" s="35"/>
      <c r="E9" s="34"/>
      <c r="F9" s="111">
        <f>+F23+F12+F20+F25+F10</f>
        <v>10258.700000000001</v>
      </c>
      <c r="G9" s="36">
        <f>G12+G20+G25+G10</f>
        <v>9309.9600000000009</v>
      </c>
      <c r="H9" s="36">
        <f>H12+H20+H25+H10</f>
        <v>8954.9599999999991</v>
      </c>
      <c r="J9" s="87">
        <f>27767.438-F8</f>
        <v>-16324.30330000001</v>
      </c>
      <c r="L9" s="14">
        <f>'прил 1 '!H58-'приложение 3'!H8</f>
        <v>-27256.396000000001</v>
      </c>
    </row>
    <row r="10" spans="1:12" s="5" customFormat="1" ht="51" customHeight="1" x14ac:dyDescent="0.2">
      <c r="A10" s="104" t="s">
        <v>76</v>
      </c>
      <c r="B10" s="34" t="s">
        <v>6</v>
      </c>
      <c r="C10" s="34" t="s">
        <v>32</v>
      </c>
      <c r="D10" s="35"/>
      <c r="E10" s="34"/>
      <c r="F10" s="111">
        <f>F11</f>
        <v>45</v>
      </c>
      <c r="G10" s="36">
        <v>5</v>
      </c>
      <c r="H10" s="36">
        <v>5</v>
      </c>
      <c r="J10" s="87">
        <f>F9-7485.987</f>
        <v>2772.7130000000006</v>
      </c>
      <c r="K10" s="87"/>
    </row>
    <row r="11" spans="1:12" s="5" customFormat="1" ht="79.5" customHeight="1" x14ac:dyDescent="0.2">
      <c r="A11" s="85" t="s">
        <v>271</v>
      </c>
      <c r="B11" s="34" t="s">
        <v>6</v>
      </c>
      <c r="C11" s="34" t="s">
        <v>32</v>
      </c>
      <c r="D11" s="35" t="s">
        <v>29</v>
      </c>
      <c r="E11" s="34" t="s">
        <v>13</v>
      </c>
      <c r="F11" s="111">
        <f>100-55</f>
        <v>45</v>
      </c>
      <c r="G11" s="36">
        <v>5</v>
      </c>
      <c r="H11" s="36">
        <v>5</v>
      </c>
      <c r="J11" s="87">
        <v>27767.437999999998</v>
      </c>
      <c r="L11" s="5">
        <v>2428.6</v>
      </c>
    </row>
    <row r="12" spans="1:12" s="5" customFormat="1" ht="59.25" customHeight="1" x14ac:dyDescent="0.2">
      <c r="A12" s="105" t="s">
        <v>9</v>
      </c>
      <c r="B12" s="37" t="s">
        <v>6</v>
      </c>
      <c r="C12" s="37" t="s">
        <v>10</v>
      </c>
      <c r="D12" s="37"/>
      <c r="E12" s="37"/>
      <c r="F12" s="111">
        <f>F13+F14+F15+F16+F17+F18+F19</f>
        <v>8956.4</v>
      </c>
      <c r="G12" s="111">
        <f>G13+G14+G15+G16+G17+G18+G19</f>
        <v>8157.06</v>
      </c>
      <c r="H12" s="111">
        <f>H13+H14+H15+H16+H17+H18+H19</f>
        <v>7497.46</v>
      </c>
    </row>
    <row r="13" spans="1:12" s="5" customFormat="1" ht="119.25" customHeight="1" x14ac:dyDescent="0.2">
      <c r="A13" s="85" t="s">
        <v>315</v>
      </c>
      <c r="B13" s="37" t="s">
        <v>6</v>
      </c>
      <c r="C13" s="37" t="s">
        <v>10</v>
      </c>
      <c r="D13" s="37" t="s">
        <v>11</v>
      </c>
      <c r="E13" s="37" t="s">
        <v>8</v>
      </c>
      <c r="F13" s="111">
        <f>7146.6+372.7+1423.3-299.1-1.1-49.6-206.6</f>
        <v>8386.1999999999989</v>
      </c>
      <c r="G13" s="36">
        <f>7519.3</f>
        <v>7519.3</v>
      </c>
      <c r="H13" s="111">
        <v>7372.56</v>
      </c>
    </row>
    <row r="14" spans="1:12" s="5" customFormat="1" ht="112.5" customHeight="1" x14ac:dyDescent="0.2">
      <c r="A14" s="85" t="s">
        <v>242</v>
      </c>
      <c r="B14" s="37" t="s">
        <v>6</v>
      </c>
      <c r="C14" s="37" t="s">
        <v>10</v>
      </c>
      <c r="D14" s="37" t="s">
        <v>12</v>
      </c>
      <c r="E14" s="37" t="s">
        <v>13</v>
      </c>
      <c r="F14" s="111">
        <f>500</f>
        <v>500</v>
      </c>
      <c r="G14" s="36">
        <f>250-184.74+500</f>
        <v>565.26</v>
      </c>
      <c r="H14" s="36">
        <v>50</v>
      </c>
    </row>
    <row r="15" spans="1:12" s="5" customFormat="1" ht="103.5" customHeight="1" x14ac:dyDescent="0.2">
      <c r="A15" s="85" t="s">
        <v>54</v>
      </c>
      <c r="B15" s="37" t="s">
        <v>6</v>
      </c>
      <c r="C15" s="37" t="s">
        <v>10</v>
      </c>
      <c r="D15" s="37" t="s">
        <v>53</v>
      </c>
      <c r="E15" s="37" t="s">
        <v>13</v>
      </c>
      <c r="F15" s="111">
        <v>0.2</v>
      </c>
      <c r="G15" s="36">
        <v>0.2</v>
      </c>
      <c r="H15" s="36">
        <v>0.2</v>
      </c>
    </row>
    <row r="16" spans="1:12" s="5" customFormat="1" ht="51.75" customHeight="1" x14ac:dyDescent="0.2">
      <c r="A16" s="85" t="s">
        <v>136</v>
      </c>
      <c r="B16" s="37" t="s">
        <v>6</v>
      </c>
      <c r="C16" s="37" t="s">
        <v>10</v>
      </c>
      <c r="D16" s="37" t="s">
        <v>15</v>
      </c>
      <c r="E16" s="37" t="s">
        <v>8</v>
      </c>
      <c r="F16" s="111">
        <v>8.8000000000000007</v>
      </c>
      <c r="G16" s="36">
        <v>8.8000000000000007</v>
      </c>
      <c r="H16" s="36">
        <v>8.8000000000000007</v>
      </c>
    </row>
    <row r="17" spans="1:8" s="5" customFormat="1" ht="141.75" customHeight="1" x14ac:dyDescent="0.2">
      <c r="A17" s="85" t="s">
        <v>17</v>
      </c>
      <c r="B17" s="37" t="s">
        <v>6</v>
      </c>
      <c r="C17" s="37" t="s">
        <v>10</v>
      </c>
      <c r="D17" s="37" t="s">
        <v>18</v>
      </c>
      <c r="E17" s="37" t="s">
        <v>16</v>
      </c>
      <c r="F17" s="111">
        <v>58.5</v>
      </c>
      <c r="G17" s="36">
        <v>60.8</v>
      </c>
      <c r="H17" s="36">
        <v>63.2</v>
      </c>
    </row>
    <row r="18" spans="1:8" s="5" customFormat="1" ht="103.5" customHeight="1" x14ac:dyDescent="0.2">
      <c r="A18" s="85" t="s">
        <v>247</v>
      </c>
      <c r="B18" s="37" t="s">
        <v>6</v>
      </c>
      <c r="C18" s="37" t="s">
        <v>10</v>
      </c>
      <c r="D18" s="37" t="s">
        <v>12</v>
      </c>
      <c r="E18" s="37" t="s">
        <v>14</v>
      </c>
      <c r="F18" s="111">
        <v>1.7</v>
      </c>
      <c r="G18" s="36">
        <v>1.7</v>
      </c>
      <c r="H18" s="36">
        <v>1.7</v>
      </c>
    </row>
    <row r="19" spans="1:8" s="5" customFormat="1" ht="89.25" x14ac:dyDescent="0.2">
      <c r="A19" s="85" t="s">
        <v>243</v>
      </c>
      <c r="B19" s="37" t="s">
        <v>6</v>
      </c>
      <c r="C19" s="37" t="s">
        <v>10</v>
      </c>
      <c r="D19" s="37" t="s">
        <v>12</v>
      </c>
      <c r="E19" s="37" t="s">
        <v>14</v>
      </c>
      <c r="F19" s="111">
        <v>1</v>
      </c>
      <c r="G19" s="36">
        <v>1</v>
      </c>
      <c r="H19" s="36">
        <v>1</v>
      </c>
    </row>
    <row r="20" spans="1:8" s="5" customFormat="1" ht="36" customHeight="1" x14ac:dyDescent="0.2">
      <c r="A20" s="104" t="s">
        <v>19</v>
      </c>
      <c r="B20" s="37" t="s">
        <v>6</v>
      </c>
      <c r="C20" s="37" t="s">
        <v>20</v>
      </c>
      <c r="D20" s="37"/>
      <c r="E20" s="37"/>
      <c r="F20" s="111">
        <f>F21+F22</f>
        <v>147.6</v>
      </c>
      <c r="G20" s="36">
        <f>G21+G22</f>
        <v>152.30000000000001</v>
      </c>
      <c r="H20" s="36">
        <f>H21+H22</f>
        <v>158.39999999999998</v>
      </c>
    </row>
    <row r="21" spans="1:8" s="5" customFormat="1" ht="105.75" customHeight="1" x14ac:dyDescent="0.2">
      <c r="A21" s="85" t="s">
        <v>55</v>
      </c>
      <c r="B21" s="37" t="s">
        <v>6</v>
      </c>
      <c r="C21" s="37" t="s">
        <v>20</v>
      </c>
      <c r="D21" s="37" t="s">
        <v>21</v>
      </c>
      <c r="E21" s="37" t="s">
        <v>16</v>
      </c>
      <c r="F21" s="111">
        <v>68.3</v>
      </c>
      <c r="G21" s="36">
        <v>70.400000000000006</v>
      </c>
      <c r="H21" s="36">
        <v>73.3</v>
      </c>
    </row>
    <row r="22" spans="1:8" s="5" customFormat="1" ht="102" customHeight="1" x14ac:dyDescent="0.2">
      <c r="A22" s="85" t="s">
        <v>244</v>
      </c>
      <c r="B22" s="37" t="s">
        <v>6</v>
      </c>
      <c r="C22" s="37" t="s">
        <v>20</v>
      </c>
      <c r="D22" s="37" t="s">
        <v>245</v>
      </c>
      <c r="E22" s="37" t="s">
        <v>16</v>
      </c>
      <c r="F22" s="111">
        <v>79.3</v>
      </c>
      <c r="G22" s="36">
        <v>81.900000000000006</v>
      </c>
      <c r="H22" s="36">
        <v>85.1</v>
      </c>
    </row>
    <row r="23" spans="1:8" s="5" customFormat="1" x14ac:dyDescent="0.2">
      <c r="A23" s="164" t="s">
        <v>326</v>
      </c>
      <c r="B23" s="37" t="s">
        <v>6</v>
      </c>
      <c r="C23" s="37" t="s">
        <v>50</v>
      </c>
      <c r="D23" s="37"/>
      <c r="E23" s="37"/>
      <c r="F23" s="111">
        <f>F24</f>
        <v>303</v>
      </c>
      <c r="G23" s="111">
        <f t="shared" ref="G23:H23" si="0">G24</f>
        <v>0</v>
      </c>
      <c r="H23" s="111">
        <f t="shared" si="0"/>
        <v>0</v>
      </c>
    </row>
    <row r="24" spans="1:8" s="5" customFormat="1" ht="59.25" customHeight="1" x14ac:dyDescent="0.2">
      <c r="A24" s="164" t="s">
        <v>325</v>
      </c>
      <c r="B24" s="37" t="s">
        <v>6</v>
      </c>
      <c r="C24" s="37" t="s">
        <v>50</v>
      </c>
      <c r="D24" s="38" t="s">
        <v>327</v>
      </c>
      <c r="E24" s="37" t="s">
        <v>328</v>
      </c>
      <c r="F24" s="111">
        <f>279+24</f>
        <v>303</v>
      </c>
      <c r="G24" s="36">
        <v>0</v>
      </c>
      <c r="H24" s="36">
        <v>0</v>
      </c>
    </row>
    <row r="25" spans="1:8" s="5" customFormat="1" ht="30" customHeight="1" x14ac:dyDescent="0.2">
      <c r="A25" s="104" t="s">
        <v>24</v>
      </c>
      <c r="B25" s="37" t="s">
        <v>6</v>
      </c>
      <c r="C25" s="37" t="s">
        <v>25</v>
      </c>
      <c r="D25" s="38"/>
      <c r="E25" s="37"/>
      <c r="F25" s="111">
        <f>SUM(F26:F33)</f>
        <v>806.7</v>
      </c>
      <c r="G25" s="36">
        <f>SUM(G26:G33)</f>
        <v>995.60000000000014</v>
      </c>
      <c r="H25" s="36">
        <f>SUM(H26:H33)</f>
        <v>1294.0999999999999</v>
      </c>
    </row>
    <row r="26" spans="1:8" s="5" customFormat="1" ht="103.5" customHeight="1" x14ac:dyDescent="0.2">
      <c r="A26" s="85" t="s">
        <v>246</v>
      </c>
      <c r="B26" s="37" t="s">
        <v>6</v>
      </c>
      <c r="C26" s="37" t="s">
        <v>25</v>
      </c>
      <c r="D26" s="37" t="s">
        <v>12</v>
      </c>
      <c r="E26" s="37" t="s">
        <v>13</v>
      </c>
      <c r="F26" s="111">
        <f>300+59-20-10+14</f>
        <v>343</v>
      </c>
      <c r="G26" s="36">
        <f>100+200</f>
        <v>300</v>
      </c>
      <c r="H26" s="36">
        <v>100</v>
      </c>
    </row>
    <row r="27" spans="1:8" s="5" customFormat="1" ht="132.75" customHeight="1" x14ac:dyDescent="0.2">
      <c r="A27" s="85" t="s">
        <v>241</v>
      </c>
      <c r="B27" s="37" t="s">
        <v>6</v>
      </c>
      <c r="C27" s="37" t="s">
        <v>25</v>
      </c>
      <c r="D27" s="40" t="s">
        <v>26</v>
      </c>
      <c r="E27" s="37" t="s">
        <v>13</v>
      </c>
      <c r="F27" s="111">
        <f>50-29</f>
        <v>21</v>
      </c>
      <c r="G27" s="36">
        <v>5</v>
      </c>
      <c r="H27" s="36">
        <v>5</v>
      </c>
    </row>
    <row r="28" spans="1:8" s="5" customFormat="1" ht="105" customHeight="1" x14ac:dyDescent="0.2">
      <c r="A28" s="85" t="s">
        <v>67</v>
      </c>
      <c r="B28" s="37" t="s">
        <v>6</v>
      </c>
      <c r="C28" s="37" t="s">
        <v>25</v>
      </c>
      <c r="D28" s="40" t="s">
        <v>27</v>
      </c>
      <c r="E28" s="37" t="s">
        <v>16</v>
      </c>
      <c r="F28" s="111">
        <v>75.5</v>
      </c>
      <c r="G28" s="36">
        <v>78.599999999999994</v>
      </c>
      <c r="H28" s="36">
        <v>81.7</v>
      </c>
    </row>
    <row r="29" spans="1:8" s="5" customFormat="1" ht="114.75" customHeight="1" x14ac:dyDescent="0.2">
      <c r="A29" s="85" t="s">
        <v>56</v>
      </c>
      <c r="B29" s="37" t="s">
        <v>6</v>
      </c>
      <c r="C29" s="37" t="s">
        <v>25</v>
      </c>
      <c r="D29" s="40" t="s">
        <v>28</v>
      </c>
      <c r="E29" s="37" t="s">
        <v>16</v>
      </c>
      <c r="F29" s="111">
        <v>50.4</v>
      </c>
      <c r="G29" s="36">
        <v>52.3</v>
      </c>
      <c r="H29" s="36">
        <v>54.4</v>
      </c>
    </row>
    <row r="30" spans="1:8" s="5" customFormat="1" ht="50.25" customHeight="1" x14ac:dyDescent="0.2">
      <c r="A30" s="85" t="s">
        <v>248</v>
      </c>
      <c r="B30" s="37" t="s">
        <v>6</v>
      </c>
      <c r="C30" s="37" t="s">
        <v>25</v>
      </c>
      <c r="D30" s="40" t="s">
        <v>249</v>
      </c>
      <c r="E30" s="37" t="s">
        <v>23</v>
      </c>
      <c r="F30" s="111">
        <v>0</v>
      </c>
      <c r="G30" s="111">
        <v>519.70000000000005</v>
      </c>
      <c r="H30" s="111">
        <v>1013</v>
      </c>
    </row>
    <row r="31" spans="1:8" s="5" customFormat="1" ht="38.25" x14ac:dyDescent="0.2">
      <c r="A31" s="168" t="s">
        <v>338</v>
      </c>
      <c r="B31" s="34" t="s">
        <v>6</v>
      </c>
      <c r="C31" s="34" t="s">
        <v>25</v>
      </c>
      <c r="D31" s="38" t="s">
        <v>29</v>
      </c>
      <c r="E31" s="34" t="s">
        <v>339</v>
      </c>
      <c r="F31" s="36">
        <v>236.8</v>
      </c>
      <c r="G31" s="36">
        <v>0</v>
      </c>
      <c r="H31" s="36">
        <v>0</v>
      </c>
    </row>
    <row r="32" spans="1:8" s="5" customFormat="1" ht="60" customHeight="1" x14ac:dyDescent="0.2">
      <c r="A32" s="85" t="s">
        <v>57</v>
      </c>
      <c r="B32" s="34" t="s">
        <v>6</v>
      </c>
      <c r="C32" s="34" t="s">
        <v>25</v>
      </c>
      <c r="D32" s="38" t="s">
        <v>29</v>
      </c>
      <c r="E32" s="34" t="s">
        <v>14</v>
      </c>
      <c r="F32" s="111">
        <v>40</v>
      </c>
      <c r="G32" s="36">
        <v>40</v>
      </c>
      <c r="H32" s="36">
        <v>40</v>
      </c>
    </row>
    <row r="33" spans="1:11" s="5" customFormat="1" ht="60" customHeight="1" x14ac:dyDescent="0.2">
      <c r="A33" s="85" t="s">
        <v>57</v>
      </c>
      <c r="B33" s="37" t="s">
        <v>6</v>
      </c>
      <c r="C33" s="37" t="s">
        <v>25</v>
      </c>
      <c r="D33" s="40" t="s">
        <v>29</v>
      </c>
      <c r="E33" s="37" t="s">
        <v>13</v>
      </c>
      <c r="F33" s="111">
        <v>40</v>
      </c>
      <c r="G33" s="36">
        <v>0</v>
      </c>
      <c r="H33" s="36">
        <v>0</v>
      </c>
    </row>
    <row r="34" spans="1:11" s="5" customFormat="1" x14ac:dyDescent="0.2">
      <c r="A34" s="106" t="s">
        <v>30</v>
      </c>
      <c r="B34" s="107" t="s">
        <v>7</v>
      </c>
      <c r="C34" s="107" t="s">
        <v>250</v>
      </c>
      <c r="D34" s="32"/>
      <c r="E34" s="107"/>
      <c r="F34" s="159">
        <f t="shared" ref="F34:H35" si="1">F35</f>
        <v>241.7</v>
      </c>
      <c r="G34" s="33">
        <f t="shared" si="1"/>
        <v>249.3</v>
      </c>
      <c r="H34" s="33">
        <f t="shared" si="1"/>
        <v>257.60000000000002</v>
      </c>
      <c r="K34" s="87"/>
    </row>
    <row r="35" spans="1:11" s="5" customFormat="1" x14ac:dyDescent="0.2">
      <c r="A35" s="85" t="s">
        <v>31</v>
      </c>
      <c r="B35" s="37" t="s">
        <v>7</v>
      </c>
      <c r="C35" s="37" t="s">
        <v>32</v>
      </c>
      <c r="D35" s="40"/>
      <c r="E35" s="37"/>
      <c r="F35" s="111">
        <f t="shared" si="1"/>
        <v>241.7</v>
      </c>
      <c r="G35" s="36">
        <f t="shared" si="1"/>
        <v>249.3</v>
      </c>
      <c r="H35" s="36">
        <f t="shared" si="1"/>
        <v>257.60000000000002</v>
      </c>
    </row>
    <row r="36" spans="1:11" s="5" customFormat="1" ht="72" customHeight="1" x14ac:dyDescent="0.2">
      <c r="A36" s="85" t="s">
        <v>316</v>
      </c>
      <c r="B36" s="37" t="s">
        <v>7</v>
      </c>
      <c r="C36" s="37" t="s">
        <v>32</v>
      </c>
      <c r="D36" s="40" t="s">
        <v>58</v>
      </c>
      <c r="E36" s="37" t="s">
        <v>8</v>
      </c>
      <c r="F36" s="111">
        <v>241.7</v>
      </c>
      <c r="G36" s="36">
        <v>249.3</v>
      </c>
      <c r="H36" s="36">
        <v>257.60000000000002</v>
      </c>
    </row>
    <row r="37" spans="1:11" s="5" customFormat="1" ht="24.75" customHeight="1" x14ac:dyDescent="0.2">
      <c r="A37" s="106" t="s">
        <v>33</v>
      </c>
      <c r="B37" s="107" t="s">
        <v>32</v>
      </c>
      <c r="C37" s="107"/>
      <c r="D37" s="32"/>
      <c r="E37" s="107"/>
      <c r="F37" s="159">
        <f>F38</f>
        <v>47.1</v>
      </c>
      <c r="G37" s="33">
        <f>G38</f>
        <v>37.136000000000003</v>
      </c>
      <c r="H37" s="33">
        <f>H38</f>
        <v>37.136000000000003</v>
      </c>
    </row>
    <row r="38" spans="1:11" s="5" customFormat="1" ht="45" customHeight="1" x14ac:dyDescent="0.2">
      <c r="A38" s="85" t="s">
        <v>293</v>
      </c>
      <c r="B38" s="37" t="s">
        <v>32</v>
      </c>
      <c r="C38" s="37" t="s">
        <v>35</v>
      </c>
      <c r="D38" s="40"/>
      <c r="E38" s="37"/>
      <c r="F38" s="111">
        <f>F40+F39</f>
        <v>47.1</v>
      </c>
      <c r="G38" s="36">
        <f>G40+G39</f>
        <v>37.136000000000003</v>
      </c>
      <c r="H38" s="36">
        <f>H40+H39</f>
        <v>37.136000000000003</v>
      </c>
    </row>
    <row r="39" spans="1:11" s="5" customFormat="1" ht="126.75" customHeight="1" x14ac:dyDescent="0.2">
      <c r="A39" s="160" t="s">
        <v>139</v>
      </c>
      <c r="B39" s="37" t="s">
        <v>32</v>
      </c>
      <c r="C39" s="37" t="s">
        <v>35</v>
      </c>
      <c r="D39" s="40" t="s">
        <v>251</v>
      </c>
      <c r="E39" s="37" t="s">
        <v>13</v>
      </c>
      <c r="F39" s="111">
        <f>37.1</f>
        <v>37.1</v>
      </c>
      <c r="G39" s="36">
        <v>37.136000000000003</v>
      </c>
      <c r="H39" s="36">
        <v>37.136000000000003</v>
      </c>
    </row>
    <row r="40" spans="1:11" s="5" customFormat="1" ht="104.25" customHeight="1" x14ac:dyDescent="0.2">
      <c r="A40" s="85" t="s">
        <v>72</v>
      </c>
      <c r="B40" s="37" t="s">
        <v>32</v>
      </c>
      <c r="C40" s="37" t="s">
        <v>35</v>
      </c>
      <c r="D40" s="40" t="s">
        <v>73</v>
      </c>
      <c r="E40" s="37" t="s">
        <v>13</v>
      </c>
      <c r="F40" s="111">
        <f>40-30</f>
        <v>10</v>
      </c>
      <c r="G40" s="36">
        <v>0</v>
      </c>
      <c r="H40" s="36">
        <v>0</v>
      </c>
      <c r="J40" s="39"/>
      <c r="K40" s="39"/>
    </row>
    <row r="41" spans="1:11" s="5" customFormat="1" x14ac:dyDescent="0.2">
      <c r="A41" s="106" t="s">
        <v>36</v>
      </c>
      <c r="B41" s="107" t="s">
        <v>10</v>
      </c>
      <c r="C41" s="107" t="s">
        <v>250</v>
      </c>
      <c r="D41" s="32"/>
      <c r="E41" s="107"/>
      <c r="F41" s="159">
        <f>F42+F44</f>
        <v>5104.6000000000004</v>
      </c>
      <c r="G41" s="33">
        <f>G42+G44</f>
        <v>6576.9</v>
      </c>
      <c r="H41" s="33">
        <f>H42+H44</f>
        <v>6693</v>
      </c>
      <c r="J41" s="39"/>
      <c r="K41" s="39"/>
    </row>
    <row r="42" spans="1:11" s="5" customFormat="1" x14ac:dyDescent="0.2">
      <c r="A42" s="104" t="s">
        <v>69</v>
      </c>
      <c r="B42" s="37" t="s">
        <v>10</v>
      </c>
      <c r="C42" s="37" t="s">
        <v>34</v>
      </c>
      <c r="D42" s="40"/>
      <c r="E42" s="37"/>
      <c r="F42" s="111">
        <f>F43</f>
        <v>5074.6000000000004</v>
      </c>
      <c r="G42" s="36">
        <f>G43</f>
        <v>6576.9</v>
      </c>
      <c r="H42" s="36">
        <f>H43</f>
        <v>6693</v>
      </c>
      <c r="J42" s="39"/>
      <c r="K42" s="39"/>
    </row>
    <row r="43" spans="1:11" s="5" customFormat="1" ht="88.5" customHeight="1" x14ac:dyDescent="0.2">
      <c r="A43" s="108" t="s">
        <v>137</v>
      </c>
      <c r="B43" s="37" t="s">
        <v>10</v>
      </c>
      <c r="C43" s="37" t="s">
        <v>34</v>
      </c>
      <c r="D43" s="40" t="s">
        <v>74</v>
      </c>
      <c r="E43" s="37" t="s">
        <v>13</v>
      </c>
      <c r="F43" s="111">
        <v>5074.6000000000004</v>
      </c>
      <c r="G43" s="36">
        <v>6576.9</v>
      </c>
      <c r="H43" s="36">
        <v>6693</v>
      </c>
      <c r="J43" s="7"/>
    </row>
    <row r="44" spans="1:11" s="5" customFormat="1" ht="18.75" x14ac:dyDescent="0.2">
      <c r="A44" s="108" t="s">
        <v>75</v>
      </c>
      <c r="B44" s="37" t="s">
        <v>10</v>
      </c>
      <c r="C44" s="37" t="s">
        <v>37</v>
      </c>
      <c r="D44" s="40"/>
      <c r="E44" s="37"/>
      <c r="F44" s="111">
        <f>F45</f>
        <v>30</v>
      </c>
      <c r="G44" s="36">
        <f>G45</f>
        <v>0</v>
      </c>
      <c r="H44" s="36">
        <f>H45</f>
        <v>0</v>
      </c>
      <c r="J44" s="7"/>
    </row>
    <row r="45" spans="1:11" s="5" customFormat="1" ht="89.25" customHeight="1" x14ac:dyDescent="0.3">
      <c r="A45" s="85" t="s">
        <v>78</v>
      </c>
      <c r="B45" s="37" t="s">
        <v>10</v>
      </c>
      <c r="C45" s="37" t="s">
        <v>37</v>
      </c>
      <c r="D45" s="40" t="s">
        <v>77</v>
      </c>
      <c r="E45" s="37" t="s">
        <v>13</v>
      </c>
      <c r="F45" s="111">
        <f>100-70</f>
        <v>30</v>
      </c>
      <c r="G45" s="36">
        <v>0</v>
      </c>
      <c r="H45" s="36">
        <v>0</v>
      </c>
      <c r="J45" s="8"/>
    </row>
    <row r="46" spans="1:11" s="5" customFormat="1" ht="18.75" x14ac:dyDescent="0.3">
      <c r="A46" s="106" t="s">
        <v>59</v>
      </c>
      <c r="B46" s="107" t="s">
        <v>38</v>
      </c>
      <c r="C46" s="107" t="s">
        <v>250</v>
      </c>
      <c r="D46" s="32"/>
      <c r="E46" s="107"/>
      <c r="F46" s="159">
        <f>F47</f>
        <v>7309.3413</v>
      </c>
      <c r="G46" s="33">
        <f>G47</f>
        <v>3615.8</v>
      </c>
      <c r="H46" s="33">
        <f>H47</f>
        <v>3343.5</v>
      </c>
      <c r="J46" s="8"/>
    </row>
    <row r="47" spans="1:11" s="5" customFormat="1" x14ac:dyDescent="0.2">
      <c r="A47" s="85" t="s">
        <v>39</v>
      </c>
      <c r="B47" s="37" t="s">
        <v>38</v>
      </c>
      <c r="C47" s="37" t="s">
        <v>32</v>
      </c>
      <c r="D47" s="40"/>
      <c r="E47" s="37"/>
      <c r="F47" s="111">
        <f>SUM(F48:F54)</f>
        <v>7309.3413</v>
      </c>
      <c r="G47" s="36">
        <f>SUM(G48:G54)</f>
        <v>3615.8</v>
      </c>
      <c r="H47" s="36">
        <f>SUM(H48:H54)</f>
        <v>3343.5</v>
      </c>
    </row>
    <row r="48" spans="1:11" s="5" customFormat="1" ht="77.25" customHeight="1" x14ac:dyDescent="0.2">
      <c r="A48" s="85" t="s">
        <v>60</v>
      </c>
      <c r="B48" s="37" t="s">
        <v>38</v>
      </c>
      <c r="C48" s="37" t="s">
        <v>32</v>
      </c>
      <c r="D48" s="40" t="s">
        <v>40</v>
      </c>
      <c r="E48" s="37" t="s">
        <v>13</v>
      </c>
      <c r="F48" s="111">
        <f>50</f>
        <v>50</v>
      </c>
      <c r="G48" s="36">
        <f>100-27</f>
        <v>73</v>
      </c>
      <c r="H48" s="36">
        <v>200</v>
      </c>
    </row>
    <row r="49" spans="1:11" s="93" customFormat="1" ht="70.5" customHeight="1" x14ac:dyDescent="0.2">
      <c r="A49" s="85" t="s">
        <v>61</v>
      </c>
      <c r="B49" s="37" t="s">
        <v>38</v>
      </c>
      <c r="C49" s="37" t="s">
        <v>32</v>
      </c>
      <c r="D49" s="40" t="s">
        <v>41</v>
      </c>
      <c r="E49" s="37" t="s">
        <v>13</v>
      </c>
      <c r="F49" s="111">
        <f>100+320.5413-3.7+119.2</f>
        <v>536.04129999999998</v>
      </c>
      <c r="G49" s="36">
        <v>0</v>
      </c>
      <c r="H49" s="36">
        <v>0</v>
      </c>
    </row>
    <row r="50" spans="1:11" s="94" customFormat="1" ht="61.5" customHeight="1" x14ac:dyDescent="0.2">
      <c r="A50" s="85" t="s">
        <v>135</v>
      </c>
      <c r="B50" s="37" t="s">
        <v>38</v>
      </c>
      <c r="C50" s="37" t="s">
        <v>32</v>
      </c>
      <c r="D50" s="40" t="s">
        <v>41</v>
      </c>
      <c r="E50" s="37" t="s">
        <v>14</v>
      </c>
      <c r="F50" s="111">
        <v>36</v>
      </c>
      <c r="G50" s="36">
        <v>36</v>
      </c>
      <c r="H50" s="36">
        <v>36</v>
      </c>
    </row>
    <row r="51" spans="1:11" s="93" customFormat="1" ht="112.5" customHeight="1" x14ac:dyDescent="0.2">
      <c r="A51" s="85" t="str">
        <f>'прил 5'!A38</f>
        <v>Расходы на обеспечение комплексного развития сельских территорий (Субсидия на обеспечение комплексного развития сельских территорий на реализацию общественно значимых проектов по благоустройству сельских территорий) муниципальной программы Красюковского сельского поселения Октябрьского района «Благоустройство» (Иные закупки товаров,работ и услуг для обеспечения государственных (муниципальных) нужд)</v>
      </c>
      <c r="B51" s="37" t="s">
        <v>38</v>
      </c>
      <c r="C51" s="37" t="s">
        <v>32</v>
      </c>
      <c r="D51" s="165" t="s">
        <v>330</v>
      </c>
      <c r="E51" s="37" t="s">
        <v>13</v>
      </c>
      <c r="F51" s="111">
        <f>2000+1060-500+3.7</f>
        <v>2563.6999999999998</v>
      </c>
      <c r="G51" s="36">
        <v>0</v>
      </c>
      <c r="H51" s="36">
        <v>0</v>
      </c>
    </row>
    <row r="52" spans="1:11" s="93" customFormat="1" ht="64.5" customHeight="1" x14ac:dyDescent="0.2">
      <c r="A52" s="85" t="str">
        <f>'прил 5'!A39</f>
        <v xml:space="preserve">Субсидия на реализацию инициативных проектов в рамках программы Красюковского сельского поселения Октябрьского района  «Благоустройство» (Иные закупки товаров, работ и услуг для обеспечения государственных (муниципальных) нужд) </v>
      </c>
      <c r="B52" s="37" t="s">
        <v>38</v>
      </c>
      <c r="C52" s="37" t="s">
        <v>32</v>
      </c>
      <c r="D52" s="165" t="s">
        <v>331</v>
      </c>
      <c r="E52" s="37" t="s">
        <v>13</v>
      </c>
      <c r="F52" s="111">
        <v>498.7</v>
      </c>
      <c r="G52" s="36">
        <v>0</v>
      </c>
      <c r="H52" s="36">
        <v>0</v>
      </c>
    </row>
    <row r="53" spans="1:11" s="5" customFormat="1" ht="69.75" customHeight="1" x14ac:dyDescent="0.2">
      <c r="A53" s="85" t="s">
        <v>62</v>
      </c>
      <c r="B53" s="37" t="s">
        <v>38</v>
      </c>
      <c r="C53" s="37" t="s">
        <v>32</v>
      </c>
      <c r="D53" s="40" t="s">
        <v>42</v>
      </c>
      <c r="E53" s="37" t="s">
        <v>13</v>
      </c>
      <c r="F53" s="111">
        <f>200+200</f>
        <v>400</v>
      </c>
      <c r="G53" s="36">
        <f>100+494.1-87.3</f>
        <v>506.8</v>
      </c>
      <c r="H53" s="36">
        <f>200-92.5</f>
        <v>107.5</v>
      </c>
    </row>
    <row r="54" spans="1:11" s="5" customFormat="1" ht="77.25" customHeight="1" x14ac:dyDescent="0.2">
      <c r="A54" s="85" t="s">
        <v>63</v>
      </c>
      <c r="B54" s="37" t="s">
        <v>38</v>
      </c>
      <c r="C54" s="37" t="s">
        <v>32</v>
      </c>
      <c r="D54" s="40" t="s">
        <v>43</v>
      </c>
      <c r="E54" s="37" t="s">
        <v>13</v>
      </c>
      <c r="F54" s="111">
        <f>3724.9-500</f>
        <v>3224.9</v>
      </c>
      <c r="G54" s="36">
        <v>3000</v>
      </c>
      <c r="H54" s="36">
        <v>3000</v>
      </c>
    </row>
    <row r="55" spans="1:11" s="5" customFormat="1" x14ac:dyDescent="0.2">
      <c r="A55" s="106" t="s">
        <v>70</v>
      </c>
      <c r="B55" s="107" t="s">
        <v>22</v>
      </c>
      <c r="C55" s="107"/>
      <c r="D55" s="32"/>
      <c r="E55" s="107"/>
      <c r="F55" s="159">
        <f>F56+F58</f>
        <v>0</v>
      </c>
      <c r="G55" s="33">
        <f>G56+G58</f>
        <v>0</v>
      </c>
      <c r="H55" s="33">
        <f>H56+H58</f>
        <v>0</v>
      </c>
    </row>
    <row r="56" spans="1:11" s="5" customFormat="1" x14ac:dyDescent="0.2">
      <c r="A56" s="85" t="s">
        <v>71</v>
      </c>
      <c r="B56" s="37" t="s">
        <v>22</v>
      </c>
      <c r="C56" s="37" t="s">
        <v>38</v>
      </c>
      <c r="D56" s="40"/>
      <c r="E56" s="37"/>
      <c r="F56" s="111">
        <f>F57</f>
        <v>0</v>
      </c>
      <c r="G56" s="36">
        <f>G57</f>
        <v>0</v>
      </c>
      <c r="H56" s="36">
        <f>H57</f>
        <v>0</v>
      </c>
    </row>
    <row r="57" spans="1:11" s="5" customFormat="1" ht="89.25" x14ac:dyDescent="0.2">
      <c r="A57" s="85" t="s">
        <v>242</v>
      </c>
      <c r="B57" s="37" t="s">
        <v>22</v>
      </c>
      <c r="C57" s="37" t="s">
        <v>38</v>
      </c>
      <c r="D57" s="40" t="s">
        <v>12</v>
      </c>
      <c r="E57" s="37" t="s">
        <v>13</v>
      </c>
      <c r="F57" s="111">
        <v>0</v>
      </c>
      <c r="G57" s="36">
        <v>0</v>
      </c>
      <c r="H57" s="36">
        <v>0</v>
      </c>
    </row>
    <row r="58" spans="1:11" s="6" customFormat="1" x14ac:dyDescent="0.2">
      <c r="A58" s="85" t="s">
        <v>252</v>
      </c>
      <c r="B58" s="34" t="s">
        <v>22</v>
      </c>
      <c r="C58" s="34" t="s">
        <v>22</v>
      </c>
      <c r="D58" s="38"/>
      <c r="E58" s="34"/>
      <c r="F58" s="111">
        <f>F59</f>
        <v>0</v>
      </c>
      <c r="G58" s="36">
        <f>G59</f>
        <v>0</v>
      </c>
      <c r="H58" s="36">
        <f>H59</f>
        <v>0</v>
      </c>
    </row>
    <row r="59" spans="1:11" s="6" customFormat="1" ht="114.75" customHeight="1" x14ac:dyDescent="0.2">
      <c r="A59" s="85" t="s">
        <v>253</v>
      </c>
      <c r="B59" s="34" t="s">
        <v>22</v>
      </c>
      <c r="C59" s="34" t="s">
        <v>22</v>
      </c>
      <c r="D59" s="40" t="s">
        <v>254</v>
      </c>
      <c r="E59" s="34" t="s">
        <v>13</v>
      </c>
      <c r="F59" s="111">
        <v>0</v>
      </c>
      <c r="G59" s="36">
        <v>0</v>
      </c>
      <c r="H59" s="36">
        <v>0</v>
      </c>
    </row>
    <row r="60" spans="1:11" s="6" customFormat="1" x14ac:dyDescent="0.2">
      <c r="A60" s="106" t="s">
        <v>45</v>
      </c>
      <c r="B60" s="107" t="s">
        <v>44</v>
      </c>
      <c r="C60" s="107"/>
      <c r="D60" s="32"/>
      <c r="E60" s="107"/>
      <c r="F60" s="159">
        <f>F61</f>
        <v>20150</v>
      </c>
      <c r="G60" s="33">
        <f>G61</f>
        <v>7500</v>
      </c>
      <c r="H60" s="33">
        <f>H61</f>
        <v>7602.2</v>
      </c>
    </row>
    <row r="61" spans="1:11" s="6" customFormat="1" x14ac:dyDescent="0.2">
      <c r="A61" s="85" t="s">
        <v>64</v>
      </c>
      <c r="B61" s="37" t="s">
        <v>44</v>
      </c>
      <c r="C61" s="37" t="s">
        <v>6</v>
      </c>
      <c r="D61" s="40"/>
      <c r="E61" s="37"/>
      <c r="F61" s="111">
        <f>F62+F64+F63</f>
        <v>20150</v>
      </c>
      <c r="G61" s="36">
        <f>G62+G64</f>
        <v>7500</v>
      </c>
      <c r="H61" s="36">
        <f>H62+H64</f>
        <v>7602.2</v>
      </c>
    </row>
    <row r="62" spans="1:11" s="6" customFormat="1" ht="93" customHeight="1" x14ac:dyDescent="0.2">
      <c r="A62" s="85" t="s">
        <v>276</v>
      </c>
      <c r="B62" s="37" t="s">
        <v>44</v>
      </c>
      <c r="C62" s="37" t="s">
        <v>6</v>
      </c>
      <c r="D62" s="40" t="s">
        <v>255</v>
      </c>
      <c r="E62" s="37" t="s">
        <v>46</v>
      </c>
      <c r="F62" s="111">
        <f>6800</f>
        <v>6800</v>
      </c>
      <c r="G62" s="36">
        <v>7500</v>
      </c>
      <c r="H62" s="36">
        <f>7500+102.2</f>
        <v>7602.2</v>
      </c>
      <c r="J62" s="88"/>
    </row>
    <row r="63" spans="1:11" s="6" customFormat="1" ht="78.75" customHeight="1" x14ac:dyDescent="0.2">
      <c r="A63" s="85" t="s">
        <v>337</v>
      </c>
      <c r="B63" s="37" t="s">
        <v>44</v>
      </c>
      <c r="C63" s="37" t="s">
        <v>6</v>
      </c>
      <c r="D63" s="165" t="s">
        <v>333</v>
      </c>
      <c r="E63" s="37" t="s">
        <v>46</v>
      </c>
      <c r="F63" s="111">
        <f>9042.5+3274.9+1032.6</f>
        <v>13350</v>
      </c>
      <c r="G63" s="36">
        <v>0</v>
      </c>
      <c r="H63" s="36">
        <v>0</v>
      </c>
      <c r="K63" s="88"/>
    </row>
    <row r="64" spans="1:11" s="6" customFormat="1" ht="93.75" customHeight="1" x14ac:dyDescent="0.2">
      <c r="A64" s="85" t="s">
        <v>267</v>
      </c>
      <c r="B64" s="34" t="s">
        <v>44</v>
      </c>
      <c r="C64" s="34" t="s">
        <v>6</v>
      </c>
      <c r="D64" s="38" t="s">
        <v>266</v>
      </c>
      <c r="E64" s="34" t="s">
        <v>13</v>
      </c>
      <c r="F64" s="111">
        <v>0</v>
      </c>
      <c r="G64" s="36">
        <v>0</v>
      </c>
      <c r="H64" s="36">
        <v>0</v>
      </c>
      <c r="K64" s="88"/>
    </row>
    <row r="65" spans="1:9" s="6" customFormat="1" x14ac:dyDescent="0.2">
      <c r="A65" s="106" t="s">
        <v>65</v>
      </c>
      <c r="B65" s="107" t="s">
        <v>35</v>
      </c>
      <c r="C65" s="107" t="s">
        <v>250</v>
      </c>
      <c r="D65" s="32"/>
      <c r="E65" s="107"/>
      <c r="F65" s="159">
        <f t="shared" ref="F65:H66" si="2">F66</f>
        <v>488</v>
      </c>
      <c r="G65" s="33">
        <f t="shared" si="2"/>
        <v>368</v>
      </c>
      <c r="H65" s="33">
        <f t="shared" si="2"/>
        <v>368</v>
      </c>
    </row>
    <row r="66" spans="1:9" s="6" customFormat="1" x14ac:dyDescent="0.2">
      <c r="A66" s="85" t="s">
        <v>47</v>
      </c>
      <c r="B66" s="37" t="s">
        <v>35</v>
      </c>
      <c r="C66" s="37" t="s">
        <v>6</v>
      </c>
      <c r="D66" s="40"/>
      <c r="E66" s="37"/>
      <c r="F66" s="111">
        <f t="shared" si="2"/>
        <v>488</v>
      </c>
      <c r="G66" s="36">
        <f t="shared" si="2"/>
        <v>368</v>
      </c>
      <c r="H66" s="36">
        <f t="shared" si="2"/>
        <v>368</v>
      </c>
    </row>
    <row r="67" spans="1:9" s="6" customFormat="1" ht="63.75" x14ac:dyDescent="0.2">
      <c r="A67" s="85" t="s">
        <v>66</v>
      </c>
      <c r="B67" s="37" t="s">
        <v>35</v>
      </c>
      <c r="C67" s="37" t="s">
        <v>6</v>
      </c>
      <c r="D67" s="40" t="s">
        <v>48</v>
      </c>
      <c r="E67" s="37" t="s">
        <v>49</v>
      </c>
      <c r="F67" s="111">
        <f>368+120</f>
        <v>488</v>
      </c>
      <c r="G67" s="36">
        <v>368</v>
      </c>
      <c r="H67" s="36">
        <v>368</v>
      </c>
    </row>
    <row r="68" spans="1:9" s="6" customFormat="1" x14ac:dyDescent="0.2">
      <c r="A68" s="106" t="s">
        <v>51</v>
      </c>
      <c r="B68" s="107" t="s">
        <v>50</v>
      </c>
      <c r="C68" s="107" t="s">
        <v>250</v>
      </c>
      <c r="D68" s="32"/>
      <c r="E68" s="107"/>
      <c r="F68" s="159">
        <f>F69+F71</f>
        <v>492.3</v>
      </c>
      <c r="G68" s="33">
        <f t="shared" ref="F68:H71" si="3">G69</f>
        <v>0</v>
      </c>
      <c r="H68" s="33">
        <f t="shared" si="3"/>
        <v>0</v>
      </c>
    </row>
    <row r="69" spans="1:9" s="6" customFormat="1" x14ac:dyDescent="0.2">
      <c r="A69" s="85" t="s">
        <v>317</v>
      </c>
      <c r="B69" s="37" t="s">
        <v>50</v>
      </c>
      <c r="C69" s="37" t="s">
        <v>6</v>
      </c>
      <c r="D69" s="40"/>
      <c r="E69" s="37"/>
      <c r="F69" s="111">
        <f t="shared" si="3"/>
        <v>50</v>
      </c>
      <c r="G69" s="36">
        <f t="shared" si="3"/>
        <v>0</v>
      </c>
      <c r="H69" s="36">
        <f t="shared" si="3"/>
        <v>0</v>
      </c>
    </row>
    <row r="70" spans="1:9" s="6" customFormat="1" ht="90.75" customHeight="1" x14ac:dyDescent="0.2">
      <c r="A70" s="85" t="s">
        <v>318</v>
      </c>
      <c r="B70" s="37" t="s">
        <v>50</v>
      </c>
      <c r="C70" s="37" t="s">
        <v>6</v>
      </c>
      <c r="D70" s="40" t="s">
        <v>52</v>
      </c>
      <c r="E70" s="37" t="s">
        <v>13</v>
      </c>
      <c r="F70" s="111">
        <v>50</v>
      </c>
      <c r="G70" s="36">
        <v>0</v>
      </c>
      <c r="H70" s="36">
        <v>0</v>
      </c>
    </row>
    <row r="71" spans="1:9" s="6" customFormat="1" x14ac:dyDescent="0.2">
      <c r="A71" s="85" t="s">
        <v>317</v>
      </c>
      <c r="B71" s="37" t="s">
        <v>50</v>
      </c>
      <c r="C71" s="37" t="s">
        <v>7</v>
      </c>
      <c r="D71" s="40"/>
      <c r="E71" s="37"/>
      <c r="F71" s="111">
        <f t="shared" si="3"/>
        <v>442.3</v>
      </c>
      <c r="G71" s="36">
        <f t="shared" si="3"/>
        <v>0</v>
      </c>
      <c r="H71" s="36">
        <f t="shared" si="3"/>
        <v>0</v>
      </c>
    </row>
    <row r="72" spans="1:9" s="6" customFormat="1" ht="76.5" customHeight="1" x14ac:dyDescent="0.2">
      <c r="A72" s="85" t="s">
        <v>336</v>
      </c>
      <c r="B72" s="37" t="s">
        <v>50</v>
      </c>
      <c r="C72" s="37" t="s">
        <v>7</v>
      </c>
      <c r="D72" s="165" t="s">
        <v>335</v>
      </c>
      <c r="E72" s="37" t="s">
        <v>13</v>
      </c>
      <c r="F72" s="111">
        <v>442.3</v>
      </c>
      <c r="G72" s="36">
        <v>0</v>
      </c>
      <c r="H72" s="36">
        <v>0</v>
      </c>
    </row>
    <row r="73" spans="1:9" s="6" customFormat="1" x14ac:dyDescent="0.2">
      <c r="A73" s="146"/>
      <c r="B73" s="3"/>
      <c r="C73" s="3"/>
      <c r="D73" s="3"/>
      <c r="E73" s="3"/>
      <c r="F73" s="46"/>
      <c r="G73" s="44"/>
      <c r="H73" s="44"/>
    </row>
    <row r="74" spans="1:9" s="6" customFormat="1" ht="15.75" customHeight="1" x14ac:dyDescent="0.25">
      <c r="A74" s="149" t="s">
        <v>138</v>
      </c>
      <c r="B74" s="152"/>
      <c r="C74" s="41"/>
      <c r="D74" s="41"/>
      <c r="E74" s="41"/>
      <c r="F74" s="41"/>
      <c r="G74" s="189" t="s">
        <v>268</v>
      </c>
      <c r="H74" s="189"/>
      <c r="I74" s="9"/>
    </row>
    <row r="75" spans="1:9" s="3" customFormat="1" x14ac:dyDescent="0.2">
      <c r="A75" s="42"/>
      <c r="B75" s="42"/>
      <c r="C75" s="42"/>
      <c r="D75" s="42"/>
      <c r="E75" s="42"/>
      <c r="F75" s="43"/>
      <c r="G75" s="44"/>
      <c r="H75" s="44"/>
    </row>
    <row r="76" spans="1:9" s="3" customFormat="1" x14ac:dyDescent="0.2">
      <c r="A76" s="42"/>
      <c r="B76" s="42"/>
      <c r="C76" s="42"/>
      <c r="D76" s="42"/>
      <c r="E76" s="42"/>
      <c r="F76" s="43"/>
      <c r="G76" s="44"/>
      <c r="H76" s="44"/>
    </row>
    <row r="77" spans="1:9" s="3" customFormat="1" x14ac:dyDescent="0.2">
      <c r="A77" s="42"/>
      <c r="B77" s="42"/>
      <c r="C77" s="42"/>
      <c r="D77" s="42"/>
      <c r="E77" s="42"/>
      <c r="F77" s="43"/>
      <c r="G77" s="44"/>
      <c r="H77" s="44"/>
    </row>
    <row r="78" spans="1:9" s="3" customFormat="1" x14ac:dyDescent="0.2">
      <c r="A78" s="42"/>
      <c r="B78" s="42"/>
      <c r="C78" s="42"/>
      <c r="D78" s="42"/>
      <c r="E78" s="42"/>
      <c r="F78" s="45"/>
      <c r="G78" s="44"/>
      <c r="H78" s="44"/>
    </row>
    <row r="79" spans="1:9" s="3" customFormat="1" x14ac:dyDescent="0.2">
      <c r="A79" s="90"/>
      <c r="F79" s="46"/>
      <c r="G79" s="44"/>
      <c r="H79" s="44"/>
    </row>
    <row r="80" spans="1:9" s="3" customFormat="1" x14ac:dyDescent="0.2">
      <c r="A80" s="90"/>
      <c r="F80" s="46"/>
      <c r="G80" s="44"/>
      <c r="H80" s="44"/>
    </row>
    <row r="81" spans="1:8" s="3" customFormat="1" x14ac:dyDescent="0.2">
      <c r="A81" s="90"/>
      <c r="F81" s="46"/>
      <c r="G81" s="44"/>
      <c r="H81" s="44"/>
    </row>
    <row r="82" spans="1:8" s="3" customFormat="1" x14ac:dyDescent="0.2">
      <c r="A82" s="90"/>
      <c r="F82" s="46"/>
      <c r="G82" s="44"/>
      <c r="H82" s="44"/>
    </row>
    <row r="83" spans="1:8" s="3" customFormat="1" x14ac:dyDescent="0.2">
      <c r="A83" s="90"/>
      <c r="F83" s="46"/>
      <c r="G83" s="44"/>
      <c r="H83" s="44"/>
    </row>
    <row r="84" spans="1:8" s="3" customFormat="1" x14ac:dyDescent="0.2">
      <c r="A84" s="90"/>
      <c r="F84" s="46"/>
      <c r="G84" s="44"/>
      <c r="H84" s="44"/>
    </row>
    <row r="85" spans="1:8" s="3" customFormat="1" x14ac:dyDescent="0.2">
      <c r="A85" s="90"/>
      <c r="F85" s="46"/>
      <c r="G85" s="44"/>
      <c r="H85" s="44"/>
    </row>
    <row r="86" spans="1:8" s="3" customFormat="1" x14ac:dyDescent="0.2">
      <c r="A86" s="90"/>
      <c r="F86" s="46"/>
      <c r="G86" s="44"/>
      <c r="H86" s="44"/>
    </row>
    <row r="87" spans="1:8" s="3" customFormat="1" x14ac:dyDescent="0.2">
      <c r="A87" s="90"/>
      <c r="F87" s="46"/>
      <c r="G87" s="44"/>
      <c r="H87" s="44"/>
    </row>
    <row r="88" spans="1:8" s="3" customFormat="1" x14ac:dyDescent="0.2">
      <c r="A88" s="90"/>
      <c r="F88" s="46"/>
      <c r="G88" s="44"/>
      <c r="H88" s="44"/>
    </row>
    <row r="89" spans="1:8" s="3" customFormat="1" x14ac:dyDescent="0.2">
      <c r="A89" s="90"/>
      <c r="F89" s="46"/>
      <c r="G89" s="44"/>
      <c r="H89" s="44"/>
    </row>
    <row r="90" spans="1:8" s="3" customFormat="1" x14ac:dyDescent="0.2">
      <c r="A90" s="90"/>
      <c r="F90" s="46"/>
      <c r="G90" s="44"/>
      <c r="H90" s="44"/>
    </row>
    <row r="91" spans="1:8" s="3" customFormat="1" x14ac:dyDescent="0.2">
      <c r="A91" s="90"/>
      <c r="F91" s="46"/>
      <c r="G91" s="44"/>
      <c r="H91" s="44"/>
    </row>
    <row r="92" spans="1:8" s="3" customFormat="1" x14ac:dyDescent="0.2">
      <c r="A92" s="90"/>
      <c r="F92" s="46"/>
      <c r="G92" s="44"/>
      <c r="H92" s="44"/>
    </row>
    <row r="93" spans="1:8" s="3" customFormat="1" x14ac:dyDescent="0.2">
      <c r="A93" s="90"/>
      <c r="F93" s="46"/>
      <c r="G93" s="44"/>
      <c r="H93" s="44"/>
    </row>
    <row r="94" spans="1:8" s="3" customFormat="1" x14ac:dyDescent="0.2">
      <c r="A94" s="90"/>
      <c r="F94" s="46"/>
      <c r="G94" s="44"/>
      <c r="H94" s="44"/>
    </row>
    <row r="95" spans="1:8" s="3" customFormat="1" x14ac:dyDescent="0.2">
      <c r="A95" s="90"/>
      <c r="F95" s="46"/>
      <c r="G95" s="44"/>
      <c r="H95" s="44"/>
    </row>
    <row r="96" spans="1:8" s="3" customFormat="1" x14ac:dyDescent="0.2">
      <c r="A96" s="90"/>
      <c r="F96" s="46"/>
      <c r="G96" s="44"/>
      <c r="H96" s="44"/>
    </row>
    <row r="97" spans="1:8" s="3" customFormat="1" x14ac:dyDescent="0.2">
      <c r="A97" s="90"/>
      <c r="F97" s="46"/>
      <c r="G97" s="44"/>
      <c r="H97" s="44"/>
    </row>
    <row r="98" spans="1:8" s="3" customFormat="1" x14ac:dyDescent="0.2">
      <c r="A98" s="90"/>
      <c r="F98" s="46"/>
      <c r="G98" s="44"/>
      <c r="H98" s="44"/>
    </row>
  </sheetData>
  <autoFilter ref="A7:K74"/>
  <mergeCells count="5">
    <mergeCell ref="D2:H2"/>
    <mergeCell ref="A3:F3"/>
    <mergeCell ref="A4:H4"/>
    <mergeCell ref="G74:H74"/>
    <mergeCell ref="F5:H5"/>
  </mergeCells>
  <pageMargins left="0.70866141732283472" right="0" top="0" bottom="0" header="0.31496062992125984" footer="0.31496062992125984"/>
  <pageSetup paperSize="9" scale="64" fitToHeight="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55"/>
  <sheetViews>
    <sheetView view="pageBreakPreview" zoomScale="80" zoomScaleNormal="100" zoomScaleSheetLayoutView="80" workbookViewId="0">
      <selection activeCell="D3" sqref="D3:I3"/>
    </sheetView>
  </sheetViews>
  <sheetFormatPr defaultColWidth="9.140625" defaultRowHeight="12.75" x14ac:dyDescent="0.2"/>
  <cols>
    <col min="1" max="1" width="72" style="10" customWidth="1"/>
    <col min="2" max="2" width="8.42578125" style="10" customWidth="1"/>
    <col min="3" max="3" width="6.7109375" style="1" customWidth="1"/>
    <col min="4" max="4" width="5.7109375" style="1" customWidth="1"/>
    <col min="5" max="5" width="12.140625" style="1" customWidth="1"/>
    <col min="6" max="6" width="5.28515625" style="1" customWidth="1"/>
    <col min="7" max="7" width="12.7109375" style="1" customWidth="1"/>
    <col min="8" max="8" width="12.85546875" style="1" customWidth="1"/>
    <col min="9" max="9" width="13.85546875" style="1" customWidth="1"/>
    <col min="10" max="10" width="14.7109375" style="1" customWidth="1"/>
    <col min="11" max="253" width="9.140625" style="1"/>
    <col min="254" max="254" width="72" style="1" customWidth="1"/>
    <col min="255" max="255" width="8.42578125" style="1" customWidth="1"/>
    <col min="256" max="256" width="6.7109375" style="1" customWidth="1"/>
    <col min="257" max="257" width="5.7109375" style="1" customWidth="1"/>
    <col min="258" max="258" width="12.140625" style="1" customWidth="1"/>
    <col min="259" max="259" width="4" style="1" customWidth="1"/>
    <col min="260" max="260" width="12.7109375" style="1" customWidth="1"/>
    <col min="261" max="261" width="12.85546875" style="1" customWidth="1"/>
    <col min="262" max="262" width="13.85546875" style="1" customWidth="1"/>
    <col min="263" max="264" width="9.140625" style="1"/>
    <col min="265" max="265" width="67" style="1" customWidth="1"/>
    <col min="266" max="509" width="9.140625" style="1"/>
    <col min="510" max="510" width="72" style="1" customWidth="1"/>
    <col min="511" max="511" width="8.42578125" style="1" customWidth="1"/>
    <col min="512" max="512" width="6.7109375" style="1" customWidth="1"/>
    <col min="513" max="513" width="5.7109375" style="1" customWidth="1"/>
    <col min="514" max="514" width="12.140625" style="1" customWidth="1"/>
    <col min="515" max="515" width="4" style="1" customWidth="1"/>
    <col min="516" max="516" width="12.7109375" style="1" customWidth="1"/>
    <col min="517" max="517" width="12.85546875" style="1" customWidth="1"/>
    <col min="518" max="518" width="13.85546875" style="1" customWidth="1"/>
    <col min="519" max="520" width="9.140625" style="1"/>
    <col min="521" max="521" width="67" style="1" customWidth="1"/>
    <col min="522" max="765" width="9.140625" style="1"/>
    <col min="766" max="766" width="72" style="1" customWidth="1"/>
    <col min="767" max="767" width="8.42578125" style="1" customWidth="1"/>
    <col min="768" max="768" width="6.7109375" style="1" customWidth="1"/>
    <col min="769" max="769" width="5.7109375" style="1" customWidth="1"/>
    <col min="770" max="770" width="12.140625" style="1" customWidth="1"/>
    <col min="771" max="771" width="4" style="1" customWidth="1"/>
    <col min="772" max="772" width="12.7109375" style="1" customWidth="1"/>
    <col min="773" max="773" width="12.85546875" style="1" customWidth="1"/>
    <col min="774" max="774" width="13.85546875" style="1" customWidth="1"/>
    <col min="775" max="776" width="9.140625" style="1"/>
    <col min="777" max="777" width="67" style="1" customWidth="1"/>
    <col min="778" max="1021" width="9.140625" style="1"/>
    <col min="1022" max="1022" width="72" style="1" customWidth="1"/>
    <col min="1023" max="1023" width="8.42578125" style="1" customWidth="1"/>
    <col min="1024" max="1024" width="6.7109375" style="1" customWidth="1"/>
    <col min="1025" max="1025" width="5.7109375" style="1" customWidth="1"/>
    <col min="1026" max="1026" width="12.140625" style="1" customWidth="1"/>
    <col min="1027" max="1027" width="4" style="1" customWidth="1"/>
    <col min="1028" max="1028" width="12.7109375" style="1" customWidth="1"/>
    <col min="1029" max="1029" width="12.85546875" style="1" customWidth="1"/>
    <col min="1030" max="1030" width="13.85546875" style="1" customWidth="1"/>
    <col min="1031" max="1032" width="9.140625" style="1"/>
    <col min="1033" max="1033" width="67" style="1" customWidth="1"/>
    <col min="1034" max="1277" width="9.140625" style="1"/>
    <col min="1278" max="1278" width="72" style="1" customWidth="1"/>
    <col min="1279" max="1279" width="8.42578125" style="1" customWidth="1"/>
    <col min="1280" max="1280" width="6.7109375" style="1" customWidth="1"/>
    <col min="1281" max="1281" width="5.7109375" style="1" customWidth="1"/>
    <col min="1282" max="1282" width="12.140625" style="1" customWidth="1"/>
    <col min="1283" max="1283" width="4" style="1" customWidth="1"/>
    <col min="1284" max="1284" width="12.7109375" style="1" customWidth="1"/>
    <col min="1285" max="1285" width="12.85546875" style="1" customWidth="1"/>
    <col min="1286" max="1286" width="13.85546875" style="1" customWidth="1"/>
    <col min="1287" max="1288" width="9.140625" style="1"/>
    <col min="1289" max="1289" width="67" style="1" customWidth="1"/>
    <col min="1290" max="1533" width="9.140625" style="1"/>
    <col min="1534" max="1534" width="72" style="1" customWidth="1"/>
    <col min="1535" max="1535" width="8.42578125" style="1" customWidth="1"/>
    <col min="1536" max="1536" width="6.7109375" style="1" customWidth="1"/>
    <col min="1537" max="1537" width="5.7109375" style="1" customWidth="1"/>
    <col min="1538" max="1538" width="12.140625" style="1" customWidth="1"/>
    <col min="1539" max="1539" width="4" style="1" customWidth="1"/>
    <col min="1540" max="1540" width="12.7109375" style="1" customWidth="1"/>
    <col min="1541" max="1541" width="12.85546875" style="1" customWidth="1"/>
    <col min="1542" max="1542" width="13.85546875" style="1" customWidth="1"/>
    <col min="1543" max="1544" width="9.140625" style="1"/>
    <col min="1545" max="1545" width="67" style="1" customWidth="1"/>
    <col min="1546" max="1789" width="9.140625" style="1"/>
    <col min="1790" max="1790" width="72" style="1" customWidth="1"/>
    <col min="1791" max="1791" width="8.42578125" style="1" customWidth="1"/>
    <col min="1792" max="1792" width="6.7109375" style="1" customWidth="1"/>
    <col min="1793" max="1793" width="5.7109375" style="1" customWidth="1"/>
    <col min="1794" max="1794" width="12.140625" style="1" customWidth="1"/>
    <col min="1795" max="1795" width="4" style="1" customWidth="1"/>
    <col min="1796" max="1796" width="12.7109375" style="1" customWidth="1"/>
    <col min="1797" max="1797" width="12.85546875" style="1" customWidth="1"/>
    <col min="1798" max="1798" width="13.85546875" style="1" customWidth="1"/>
    <col min="1799" max="1800" width="9.140625" style="1"/>
    <col min="1801" max="1801" width="67" style="1" customWidth="1"/>
    <col min="1802" max="2045" width="9.140625" style="1"/>
    <col min="2046" max="2046" width="72" style="1" customWidth="1"/>
    <col min="2047" max="2047" width="8.42578125" style="1" customWidth="1"/>
    <col min="2048" max="2048" width="6.7109375" style="1" customWidth="1"/>
    <col min="2049" max="2049" width="5.7109375" style="1" customWidth="1"/>
    <col min="2050" max="2050" width="12.140625" style="1" customWidth="1"/>
    <col min="2051" max="2051" width="4" style="1" customWidth="1"/>
    <col min="2052" max="2052" width="12.7109375" style="1" customWidth="1"/>
    <col min="2053" max="2053" width="12.85546875" style="1" customWidth="1"/>
    <col min="2054" max="2054" width="13.85546875" style="1" customWidth="1"/>
    <col min="2055" max="2056" width="9.140625" style="1"/>
    <col min="2057" max="2057" width="67" style="1" customWidth="1"/>
    <col min="2058" max="2301" width="9.140625" style="1"/>
    <col min="2302" max="2302" width="72" style="1" customWidth="1"/>
    <col min="2303" max="2303" width="8.42578125" style="1" customWidth="1"/>
    <col min="2304" max="2304" width="6.7109375" style="1" customWidth="1"/>
    <col min="2305" max="2305" width="5.7109375" style="1" customWidth="1"/>
    <col min="2306" max="2306" width="12.140625" style="1" customWidth="1"/>
    <col min="2307" max="2307" width="4" style="1" customWidth="1"/>
    <col min="2308" max="2308" width="12.7109375" style="1" customWidth="1"/>
    <col min="2309" max="2309" width="12.85546875" style="1" customWidth="1"/>
    <col min="2310" max="2310" width="13.85546875" style="1" customWidth="1"/>
    <col min="2311" max="2312" width="9.140625" style="1"/>
    <col min="2313" max="2313" width="67" style="1" customWidth="1"/>
    <col min="2314" max="2557" width="9.140625" style="1"/>
    <col min="2558" max="2558" width="72" style="1" customWidth="1"/>
    <col min="2559" max="2559" width="8.42578125" style="1" customWidth="1"/>
    <col min="2560" max="2560" width="6.7109375" style="1" customWidth="1"/>
    <col min="2561" max="2561" width="5.7109375" style="1" customWidth="1"/>
    <col min="2562" max="2562" width="12.140625" style="1" customWidth="1"/>
    <col min="2563" max="2563" width="4" style="1" customWidth="1"/>
    <col min="2564" max="2564" width="12.7109375" style="1" customWidth="1"/>
    <col min="2565" max="2565" width="12.85546875" style="1" customWidth="1"/>
    <col min="2566" max="2566" width="13.85546875" style="1" customWidth="1"/>
    <col min="2567" max="2568" width="9.140625" style="1"/>
    <col min="2569" max="2569" width="67" style="1" customWidth="1"/>
    <col min="2570" max="2813" width="9.140625" style="1"/>
    <col min="2814" max="2814" width="72" style="1" customWidth="1"/>
    <col min="2815" max="2815" width="8.42578125" style="1" customWidth="1"/>
    <col min="2816" max="2816" width="6.7109375" style="1" customWidth="1"/>
    <col min="2817" max="2817" width="5.7109375" style="1" customWidth="1"/>
    <col min="2818" max="2818" width="12.140625" style="1" customWidth="1"/>
    <col min="2819" max="2819" width="4" style="1" customWidth="1"/>
    <col min="2820" max="2820" width="12.7109375" style="1" customWidth="1"/>
    <col min="2821" max="2821" width="12.85546875" style="1" customWidth="1"/>
    <col min="2822" max="2822" width="13.85546875" style="1" customWidth="1"/>
    <col min="2823" max="2824" width="9.140625" style="1"/>
    <col min="2825" max="2825" width="67" style="1" customWidth="1"/>
    <col min="2826" max="3069" width="9.140625" style="1"/>
    <col min="3070" max="3070" width="72" style="1" customWidth="1"/>
    <col min="3071" max="3071" width="8.42578125" style="1" customWidth="1"/>
    <col min="3072" max="3072" width="6.7109375" style="1" customWidth="1"/>
    <col min="3073" max="3073" width="5.7109375" style="1" customWidth="1"/>
    <col min="3074" max="3074" width="12.140625" style="1" customWidth="1"/>
    <col min="3075" max="3075" width="4" style="1" customWidth="1"/>
    <col min="3076" max="3076" width="12.7109375" style="1" customWidth="1"/>
    <col min="3077" max="3077" width="12.85546875" style="1" customWidth="1"/>
    <col min="3078" max="3078" width="13.85546875" style="1" customWidth="1"/>
    <col min="3079" max="3080" width="9.140625" style="1"/>
    <col min="3081" max="3081" width="67" style="1" customWidth="1"/>
    <col min="3082" max="3325" width="9.140625" style="1"/>
    <col min="3326" max="3326" width="72" style="1" customWidth="1"/>
    <col min="3327" max="3327" width="8.42578125" style="1" customWidth="1"/>
    <col min="3328" max="3328" width="6.7109375" style="1" customWidth="1"/>
    <col min="3329" max="3329" width="5.7109375" style="1" customWidth="1"/>
    <col min="3330" max="3330" width="12.140625" style="1" customWidth="1"/>
    <col min="3331" max="3331" width="4" style="1" customWidth="1"/>
    <col min="3332" max="3332" width="12.7109375" style="1" customWidth="1"/>
    <col min="3333" max="3333" width="12.85546875" style="1" customWidth="1"/>
    <col min="3334" max="3334" width="13.85546875" style="1" customWidth="1"/>
    <col min="3335" max="3336" width="9.140625" style="1"/>
    <col min="3337" max="3337" width="67" style="1" customWidth="1"/>
    <col min="3338" max="3581" width="9.140625" style="1"/>
    <col min="3582" max="3582" width="72" style="1" customWidth="1"/>
    <col min="3583" max="3583" width="8.42578125" style="1" customWidth="1"/>
    <col min="3584" max="3584" width="6.7109375" style="1" customWidth="1"/>
    <col min="3585" max="3585" width="5.7109375" style="1" customWidth="1"/>
    <col min="3586" max="3586" width="12.140625" style="1" customWidth="1"/>
    <col min="3587" max="3587" width="4" style="1" customWidth="1"/>
    <col min="3588" max="3588" width="12.7109375" style="1" customWidth="1"/>
    <col min="3589" max="3589" width="12.85546875" style="1" customWidth="1"/>
    <col min="3590" max="3590" width="13.85546875" style="1" customWidth="1"/>
    <col min="3591" max="3592" width="9.140625" style="1"/>
    <col min="3593" max="3593" width="67" style="1" customWidth="1"/>
    <col min="3594" max="3837" width="9.140625" style="1"/>
    <col min="3838" max="3838" width="72" style="1" customWidth="1"/>
    <col min="3839" max="3839" width="8.42578125" style="1" customWidth="1"/>
    <col min="3840" max="3840" width="6.7109375" style="1" customWidth="1"/>
    <col min="3841" max="3841" width="5.7109375" style="1" customWidth="1"/>
    <col min="3842" max="3842" width="12.140625" style="1" customWidth="1"/>
    <col min="3843" max="3843" width="4" style="1" customWidth="1"/>
    <col min="3844" max="3844" width="12.7109375" style="1" customWidth="1"/>
    <col min="3845" max="3845" width="12.85546875" style="1" customWidth="1"/>
    <col min="3846" max="3846" width="13.85546875" style="1" customWidth="1"/>
    <col min="3847" max="3848" width="9.140625" style="1"/>
    <col min="3849" max="3849" width="67" style="1" customWidth="1"/>
    <col min="3850" max="4093" width="9.140625" style="1"/>
    <col min="4094" max="4094" width="72" style="1" customWidth="1"/>
    <col min="4095" max="4095" width="8.42578125" style="1" customWidth="1"/>
    <col min="4096" max="4096" width="6.7109375" style="1" customWidth="1"/>
    <col min="4097" max="4097" width="5.7109375" style="1" customWidth="1"/>
    <col min="4098" max="4098" width="12.140625" style="1" customWidth="1"/>
    <col min="4099" max="4099" width="4" style="1" customWidth="1"/>
    <col min="4100" max="4100" width="12.7109375" style="1" customWidth="1"/>
    <col min="4101" max="4101" width="12.85546875" style="1" customWidth="1"/>
    <col min="4102" max="4102" width="13.85546875" style="1" customWidth="1"/>
    <col min="4103" max="4104" width="9.140625" style="1"/>
    <col min="4105" max="4105" width="67" style="1" customWidth="1"/>
    <col min="4106" max="4349" width="9.140625" style="1"/>
    <col min="4350" max="4350" width="72" style="1" customWidth="1"/>
    <col min="4351" max="4351" width="8.42578125" style="1" customWidth="1"/>
    <col min="4352" max="4352" width="6.7109375" style="1" customWidth="1"/>
    <col min="4353" max="4353" width="5.7109375" style="1" customWidth="1"/>
    <col min="4354" max="4354" width="12.140625" style="1" customWidth="1"/>
    <col min="4355" max="4355" width="4" style="1" customWidth="1"/>
    <col min="4356" max="4356" width="12.7109375" style="1" customWidth="1"/>
    <col min="4357" max="4357" width="12.85546875" style="1" customWidth="1"/>
    <col min="4358" max="4358" width="13.85546875" style="1" customWidth="1"/>
    <col min="4359" max="4360" width="9.140625" style="1"/>
    <col min="4361" max="4361" width="67" style="1" customWidth="1"/>
    <col min="4362" max="4605" width="9.140625" style="1"/>
    <col min="4606" max="4606" width="72" style="1" customWidth="1"/>
    <col min="4607" max="4607" width="8.42578125" style="1" customWidth="1"/>
    <col min="4608" max="4608" width="6.7109375" style="1" customWidth="1"/>
    <col min="4609" max="4609" width="5.7109375" style="1" customWidth="1"/>
    <col min="4610" max="4610" width="12.140625" style="1" customWidth="1"/>
    <col min="4611" max="4611" width="4" style="1" customWidth="1"/>
    <col min="4612" max="4612" width="12.7109375" style="1" customWidth="1"/>
    <col min="4613" max="4613" width="12.85546875" style="1" customWidth="1"/>
    <col min="4614" max="4614" width="13.85546875" style="1" customWidth="1"/>
    <col min="4615" max="4616" width="9.140625" style="1"/>
    <col min="4617" max="4617" width="67" style="1" customWidth="1"/>
    <col min="4618" max="4861" width="9.140625" style="1"/>
    <col min="4862" max="4862" width="72" style="1" customWidth="1"/>
    <col min="4863" max="4863" width="8.42578125" style="1" customWidth="1"/>
    <col min="4864" max="4864" width="6.7109375" style="1" customWidth="1"/>
    <col min="4865" max="4865" width="5.7109375" style="1" customWidth="1"/>
    <col min="4866" max="4866" width="12.140625" style="1" customWidth="1"/>
    <col min="4867" max="4867" width="4" style="1" customWidth="1"/>
    <col min="4868" max="4868" width="12.7109375" style="1" customWidth="1"/>
    <col min="4869" max="4869" width="12.85546875" style="1" customWidth="1"/>
    <col min="4870" max="4870" width="13.85546875" style="1" customWidth="1"/>
    <col min="4871" max="4872" width="9.140625" style="1"/>
    <col min="4873" max="4873" width="67" style="1" customWidth="1"/>
    <col min="4874" max="5117" width="9.140625" style="1"/>
    <col min="5118" max="5118" width="72" style="1" customWidth="1"/>
    <col min="5119" max="5119" width="8.42578125" style="1" customWidth="1"/>
    <col min="5120" max="5120" width="6.7109375" style="1" customWidth="1"/>
    <col min="5121" max="5121" width="5.7109375" style="1" customWidth="1"/>
    <col min="5122" max="5122" width="12.140625" style="1" customWidth="1"/>
    <col min="5123" max="5123" width="4" style="1" customWidth="1"/>
    <col min="5124" max="5124" width="12.7109375" style="1" customWidth="1"/>
    <col min="5125" max="5125" width="12.85546875" style="1" customWidth="1"/>
    <col min="5126" max="5126" width="13.85546875" style="1" customWidth="1"/>
    <col min="5127" max="5128" width="9.140625" style="1"/>
    <col min="5129" max="5129" width="67" style="1" customWidth="1"/>
    <col min="5130" max="5373" width="9.140625" style="1"/>
    <col min="5374" max="5374" width="72" style="1" customWidth="1"/>
    <col min="5375" max="5375" width="8.42578125" style="1" customWidth="1"/>
    <col min="5376" max="5376" width="6.7109375" style="1" customWidth="1"/>
    <col min="5377" max="5377" width="5.7109375" style="1" customWidth="1"/>
    <col min="5378" max="5378" width="12.140625" style="1" customWidth="1"/>
    <col min="5379" max="5379" width="4" style="1" customWidth="1"/>
    <col min="5380" max="5380" width="12.7109375" style="1" customWidth="1"/>
    <col min="5381" max="5381" width="12.85546875" style="1" customWidth="1"/>
    <col min="5382" max="5382" width="13.85546875" style="1" customWidth="1"/>
    <col min="5383" max="5384" width="9.140625" style="1"/>
    <col min="5385" max="5385" width="67" style="1" customWidth="1"/>
    <col min="5386" max="5629" width="9.140625" style="1"/>
    <col min="5630" max="5630" width="72" style="1" customWidth="1"/>
    <col min="5631" max="5631" width="8.42578125" style="1" customWidth="1"/>
    <col min="5632" max="5632" width="6.7109375" style="1" customWidth="1"/>
    <col min="5633" max="5633" width="5.7109375" style="1" customWidth="1"/>
    <col min="5634" max="5634" width="12.140625" style="1" customWidth="1"/>
    <col min="5635" max="5635" width="4" style="1" customWidth="1"/>
    <col min="5636" max="5636" width="12.7109375" style="1" customWidth="1"/>
    <col min="5637" max="5637" width="12.85546875" style="1" customWidth="1"/>
    <col min="5638" max="5638" width="13.85546875" style="1" customWidth="1"/>
    <col min="5639" max="5640" width="9.140625" style="1"/>
    <col min="5641" max="5641" width="67" style="1" customWidth="1"/>
    <col min="5642" max="5885" width="9.140625" style="1"/>
    <col min="5886" max="5886" width="72" style="1" customWidth="1"/>
    <col min="5887" max="5887" width="8.42578125" style="1" customWidth="1"/>
    <col min="5888" max="5888" width="6.7109375" style="1" customWidth="1"/>
    <col min="5889" max="5889" width="5.7109375" style="1" customWidth="1"/>
    <col min="5890" max="5890" width="12.140625" style="1" customWidth="1"/>
    <col min="5891" max="5891" width="4" style="1" customWidth="1"/>
    <col min="5892" max="5892" width="12.7109375" style="1" customWidth="1"/>
    <col min="5893" max="5893" width="12.85546875" style="1" customWidth="1"/>
    <col min="5894" max="5894" width="13.85546875" style="1" customWidth="1"/>
    <col min="5895" max="5896" width="9.140625" style="1"/>
    <col min="5897" max="5897" width="67" style="1" customWidth="1"/>
    <col min="5898" max="6141" width="9.140625" style="1"/>
    <col min="6142" max="6142" width="72" style="1" customWidth="1"/>
    <col min="6143" max="6143" width="8.42578125" style="1" customWidth="1"/>
    <col min="6144" max="6144" width="6.7109375" style="1" customWidth="1"/>
    <col min="6145" max="6145" width="5.7109375" style="1" customWidth="1"/>
    <col min="6146" max="6146" width="12.140625" style="1" customWidth="1"/>
    <col min="6147" max="6147" width="4" style="1" customWidth="1"/>
    <col min="6148" max="6148" width="12.7109375" style="1" customWidth="1"/>
    <col min="6149" max="6149" width="12.85546875" style="1" customWidth="1"/>
    <col min="6150" max="6150" width="13.85546875" style="1" customWidth="1"/>
    <col min="6151" max="6152" width="9.140625" style="1"/>
    <col min="6153" max="6153" width="67" style="1" customWidth="1"/>
    <col min="6154" max="6397" width="9.140625" style="1"/>
    <col min="6398" max="6398" width="72" style="1" customWidth="1"/>
    <col min="6399" max="6399" width="8.42578125" style="1" customWidth="1"/>
    <col min="6400" max="6400" width="6.7109375" style="1" customWidth="1"/>
    <col min="6401" max="6401" width="5.7109375" style="1" customWidth="1"/>
    <col min="6402" max="6402" width="12.140625" style="1" customWidth="1"/>
    <col min="6403" max="6403" width="4" style="1" customWidth="1"/>
    <col min="6404" max="6404" width="12.7109375" style="1" customWidth="1"/>
    <col min="6405" max="6405" width="12.85546875" style="1" customWidth="1"/>
    <col min="6406" max="6406" width="13.85546875" style="1" customWidth="1"/>
    <col min="6407" max="6408" width="9.140625" style="1"/>
    <col min="6409" max="6409" width="67" style="1" customWidth="1"/>
    <col min="6410" max="6653" width="9.140625" style="1"/>
    <col min="6654" max="6654" width="72" style="1" customWidth="1"/>
    <col min="6655" max="6655" width="8.42578125" style="1" customWidth="1"/>
    <col min="6656" max="6656" width="6.7109375" style="1" customWidth="1"/>
    <col min="6657" max="6657" width="5.7109375" style="1" customWidth="1"/>
    <col min="6658" max="6658" width="12.140625" style="1" customWidth="1"/>
    <col min="6659" max="6659" width="4" style="1" customWidth="1"/>
    <col min="6660" max="6660" width="12.7109375" style="1" customWidth="1"/>
    <col min="6661" max="6661" width="12.85546875" style="1" customWidth="1"/>
    <col min="6662" max="6662" width="13.85546875" style="1" customWidth="1"/>
    <col min="6663" max="6664" width="9.140625" style="1"/>
    <col min="6665" max="6665" width="67" style="1" customWidth="1"/>
    <col min="6666" max="6909" width="9.140625" style="1"/>
    <col min="6910" max="6910" width="72" style="1" customWidth="1"/>
    <col min="6911" max="6911" width="8.42578125" style="1" customWidth="1"/>
    <col min="6912" max="6912" width="6.7109375" style="1" customWidth="1"/>
    <col min="6913" max="6913" width="5.7109375" style="1" customWidth="1"/>
    <col min="6914" max="6914" width="12.140625" style="1" customWidth="1"/>
    <col min="6915" max="6915" width="4" style="1" customWidth="1"/>
    <col min="6916" max="6916" width="12.7109375" style="1" customWidth="1"/>
    <col min="6917" max="6917" width="12.85546875" style="1" customWidth="1"/>
    <col min="6918" max="6918" width="13.85546875" style="1" customWidth="1"/>
    <col min="6919" max="6920" width="9.140625" style="1"/>
    <col min="6921" max="6921" width="67" style="1" customWidth="1"/>
    <col min="6922" max="7165" width="9.140625" style="1"/>
    <col min="7166" max="7166" width="72" style="1" customWidth="1"/>
    <col min="7167" max="7167" width="8.42578125" style="1" customWidth="1"/>
    <col min="7168" max="7168" width="6.7109375" style="1" customWidth="1"/>
    <col min="7169" max="7169" width="5.7109375" style="1" customWidth="1"/>
    <col min="7170" max="7170" width="12.140625" style="1" customWidth="1"/>
    <col min="7171" max="7171" width="4" style="1" customWidth="1"/>
    <col min="7172" max="7172" width="12.7109375" style="1" customWidth="1"/>
    <col min="7173" max="7173" width="12.85546875" style="1" customWidth="1"/>
    <col min="7174" max="7174" width="13.85546875" style="1" customWidth="1"/>
    <col min="7175" max="7176" width="9.140625" style="1"/>
    <col min="7177" max="7177" width="67" style="1" customWidth="1"/>
    <col min="7178" max="7421" width="9.140625" style="1"/>
    <col min="7422" max="7422" width="72" style="1" customWidth="1"/>
    <col min="7423" max="7423" width="8.42578125" style="1" customWidth="1"/>
    <col min="7424" max="7424" width="6.7109375" style="1" customWidth="1"/>
    <col min="7425" max="7425" width="5.7109375" style="1" customWidth="1"/>
    <col min="7426" max="7426" width="12.140625" style="1" customWidth="1"/>
    <col min="7427" max="7427" width="4" style="1" customWidth="1"/>
    <col min="7428" max="7428" width="12.7109375" style="1" customWidth="1"/>
    <col min="7429" max="7429" width="12.85546875" style="1" customWidth="1"/>
    <col min="7430" max="7430" width="13.85546875" style="1" customWidth="1"/>
    <col min="7431" max="7432" width="9.140625" style="1"/>
    <col min="7433" max="7433" width="67" style="1" customWidth="1"/>
    <col min="7434" max="7677" width="9.140625" style="1"/>
    <col min="7678" max="7678" width="72" style="1" customWidth="1"/>
    <col min="7679" max="7679" width="8.42578125" style="1" customWidth="1"/>
    <col min="7680" max="7680" width="6.7109375" style="1" customWidth="1"/>
    <col min="7681" max="7681" width="5.7109375" style="1" customWidth="1"/>
    <col min="7682" max="7682" width="12.140625" style="1" customWidth="1"/>
    <col min="7683" max="7683" width="4" style="1" customWidth="1"/>
    <col min="7684" max="7684" width="12.7109375" style="1" customWidth="1"/>
    <col min="7685" max="7685" width="12.85546875" style="1" customWidth="1"/>
    <col min="7686" max="7686" width="13.85546875" style="1" customWidth="1"/>
    <col min="7687" max="7688" width="9.140625" style="1"/>
    <col min="7689" max="7689" width="67" style="1" customWidth="1"/>
    <col min="7690" max="7933" width="9.140625" style="1"/>
    <col min="7934" max="7934" width="72" style="1" customWidth="1"/>
    <col min="7935" max="7935" width="8.42578125" style="1" customWidth="1"/>
    <col min="7936" max="7936" width="6.7109375" style="1" customWidth="1"/>
    <col min="7937" max="7937" width="5.7109375" style="1" customWidth="1"/>
    <col min="7938" max="7938" width="12.140625" style="1" customWidth="1"/>
    <col min="7939" max="7939" width="4" style="1" customWidth="1"/>
    <col min="7940" max="7940" width="12.7109375" style="1" customWidth="1"/>
    <col min="7941" max="7941" width="12.85546875" style="1" customWidth="1"/>
    <col min="7942" max="7942" width="13.85546875" style="1" customWidth="1"/>
    <col min="7943" max="7944" width="9.140625" style="1"/>
    <col min="7945" max="7945" width="67" style="1" customWidth="1"/>
    <col min="7946" max="8189" width="9.140625" style="1"/>
    <col min="8190" max="8190" width="72" style="1" customWidth="1"/>
    <col min="8191" max="8191" width="8.42578125" style="1" customWidth="1"/>
    <col min="8192" max="8192" width="6.7109375" style="1" customWidth="1"/>
    <col min="8193" max="8193" width="5.7109375" style="1" customWidth="1"/>
    <col min="8194" max="8194" width="12.140625" style="1" customWidth="1"/>
    <col min="8195" max="8195" width="4" style="1" customWidth="1"/>
    <col min="8196" max="8196" width="12.7109375" style="1" customWidth="1"/>
    <col min="8197" max="8197" width="12.85546875" style="1" customWidth="1"/>
    <col min="8198" max="8198" width="13.85546875" style="1" customWidth="1"/>
    <col min="8199" max="8200" width="9.140625" style="1"/>
    <col min="8201" max="8201" width="67" style="1" customWidth="1"/>
    <col min="8202" max="8445" width="9.140625" style="1"/>
    <col min="8446" max="8446" width="72" style="1" customWidth="1"/>
    <col min="8447" max="8447" width="8.42578125" style="1" customWidth="1"/>
    <col min="8448" max="8448" width="6.7109375" style="1" customWidth="1"/>
    <col min="8449" max="8449" width="5.7109375" style="1" customWidth="1"/>
    <col min="8450" max="8450" width="12.140625" style="1" customWidth="1"/>
    <col min="8451" max="8451" width="4" style="1" customWidth="1"/>
    <col min="8452" max="8452" width="12.7109375" style="1" customWidth="1"/>
    <col min="8453" max="8453" width="12.85546875" style="1" customWidth="1"/>
    <col min="8454" max="8454" width="13.85546875" style="1" customWidth="1"/>
    <col min="8455" max="8456" width="9.140625" style="1"/>
    <col min="8457" max="8457" width="67" style="1" customWidth="1"/>
    <col min="8458" max="8701" width="9.140625" style="1"/>
    <col min="8702" max="8702" width="72" style="1" customWidth="1"/>
    <col min="8703" max="8703" width="8.42578125" style="1" customWidth="1"/>
    <col min="8704" max="8704" width="6.7109375" style="1" customWidth="1"/>
    <col min="8705" max="8705" width="5.7109375" style="1" customWidth="1"/>
    <col min="8706" max="8706" width="12.140625" style="1" customWidth="1"/>
    <col min="8707" max="8707" width="4" style="1" customWidth="1"/>
    <col min="8708" max="8708" width="12.7109375" style="1" customWidth="1"/>
    <col min="8709" max="8709" width="12.85546875" style="1" customWidth="1"/>
    <col min="8710" max="8710" width="13.85546875" style="1" customWidth="1"/>
    <col min="8711" max="8712" width="9.140625" style="1"/>
    <col min="8713" max="8713" width="67" style="1" customWidth="1"/>
    <col min="8714" max="8957" width="9.140625" style="1"/>
    <col min="8958" max="8958" width="72" style="1" customWidth="1"/>
    <col min="8959" max="8959" width="8.42578125" style="1" customWidth="1"/>
    <col min="8960" max="8960" width="6.7109375" style="1" customWidth="1"/>
    <col min="8961" max="8961" width="5.7109375" style="1" customWidth="1"/>
    <col min="8962" max="8962" width="12.140625" style="1" customWidth="1"/>
    <col min="8963" max="8963" width="4" style="1" customWidth="1"/>
    <col min="8964" max="8964" width="12.7109375" style="1" customWidth="1"/>
    <col min="8965" max="8965" width="12.85546875" style="1" customWidth="1"/>
    <col min="8966" max="8966" width="13.85546875" style="1" customWidth="1"/>
    <col min="8967" max="8968" width="9.140625" style="1"/>
    <col min="8969" max="8969" width="67" style="1" customWidth="1"/>
    <col min="8970" max="9213" width="9.140625" style="1"/>
    <col min="9214" max="9214" width="72" style="1" customWidth="1"/>
    <col min="9215" max="9215" width="8.42578125" style="1" customWidth="1"/>
    <col min="9216" max="9216" width="6.7109375" style="1" customWidth="1"/>
    <col min="9217" max="9217" width="5.7109375" style="1" customWidth="1"/>
    <col min="9218" max="9218" width="12.140625" style="1" customWidth="1"/>
    <col min="9219" max="9219" width="4" style="1" customWidth="1"/>
    <col min="9220" max="9220" width="12.7109375" style="1" customWidth="1"/>
    <col min="9221" max="9221" width="12.85546875" style="1" customWidth="1"/>
    <col min="9222" max="9222" width="13.85546875" style="1" customWidth="1"/>
    <col min="9223" max="9224" width="9.140625" style="1"/>
    <col min="9225" max="9225" width="67" style="1" customWidth="1"/>
    <col min="9226" max="9469" width="9.140625" style="1"/>
    <col min="9470" max="9470" width="72" style="1" customWidth="1"/>
    <col min="9471" max="9471" width="8.42578125" style="1" customWidth="1"/>
    <col min="9472" max="9472" width="6.7109375" style="1" customWidth="1"/>
    <col min="9473" max="9473" width="5.7109375" style="1" customWidth="1"/>
    <col min="9474" max="9474" width="12.140625" style="1" customWidth="1"/>
    <col min="9475" max="9475" width="4" style="1" customWidth="1"/>
    <col min="9476" max="9476" width="12.7109375" style="1" customWidth="1"/>
    <col min="9477" max="9477" width="12.85546875" style="1" customWidth="1"/>
    <col min="9478" max="9478" width="13.85546875" style="1" customWidth="1"/>
    <col min="9479" max="9480" width="9.140625" style="1"/>
    <col min="9481" max="9481" width="67" style="1" customWidth="1"/>
    <col min="9482" max="9725" width="9.140625" style="1"/>
    <col min="9726" max="9726" width="72" style="1" customWidth="1"/>
    <col min="9727" max="9727" width="8.42578125" style="1" customWidth="1"/>
    <col min="9728" max="9728" width="6.7109375" style="1" customWidth="1"/>
    <col min="9729" max="9729" width="5.7109375" style="1" customWidth="1"/>
    <col min="9730" max="9730" width="12.140625" style="1" customWidth="1"/>
    <col min="9731" max="9731" width="4" style="1" customWidth="1"/>
    <col min="9732" max="9732" width="12.7109375" style="1" customWidth="1"/>
    <col min="9733" max="9733" width="12.85546875" style="1" customWidth="1"/>
    <col min="9734" max="9734" width="13.85546875" style="1" customWidth="1"/>
    <col min="9735" max="9736" width="9.140625" style="1"/>
    <col min="9737" max="9737" width="67" style="1" customWidth="1"/>
    <col min="9738" max="9981" width="9.140625" style="1"/>
    <col min="9982" max="9982" width="72" style="1" customWidth="1"/>
    <col min="9983" max="9983" width="8.42578125" style="1" customWidth="1"/>
    <col min="9984" max="9984" width="6.7109375" style="1" customWidth="1"/>
    <col min="9985" max="9985" width="5.7109375" style="1" customWidth="1"/>
    <col min="9986" max="9986" width="12.140625" style="1" customWidth="1"/>
    <col min="9987" max="9987" width="4" style="1" customWidth="1"/>
    <col min="9988" max="9988" width="12.7109375" style="1" customWidth="1"/>
    <col min="9989" max="9989" width="12.85546875" style="1" customWidth="1"/>
    <col min="9990" max="9990" width="13.85546875" style="1" customWidth="1"/>
    <col min="9991" max="9992" width="9.140625" style="1"/>
    <col min="9993" max="9993" width="67" style="1" customWidth="1"/>
    <col min="9994" max="10237" width="9.140625" style="1"/>
    <col min="10238" max="10238" width="72" style="1" customWidth="1"/>
    <col min="10239" max="10239" width="8.42578125" style="1" customWidth="1"/>
    <col min="10240" max="10240" width="6.7109375" style="1" customWidth="1"/>
    <col min="10241" max="10241" width="5.7109375" style="1" customWidth="1"/>
    <col min="10242" max="10242" width="12.140625" style="1" customWidth="1"/>
    <col min="10243" max="10243" width="4" style="1" customWidth="1"/>
    <col min="10244" max="10244" width="12.7109375" style="1" customWidth="1"/>
    <col min="10245" max="10245" width="12.85546875" style="1" customWidth="1"/>
    <col min="10246" max="10246" width="13.85546875" style="1" customWidth="1"/>
    <col min="10247" max="10248" width="9.140625" style="1"/>
    <col min="10249" max="10249" width="67" style="1" customWidth="1"/>
    <col min="10250" max="10493" width="9.140625" style="1"/>
    <col min="10494" max="10494" width="72" style="1" customWidth="1"/>
    <col min="10495" max="10495" width="8.42578125" style="1" customWidth="1"/>
    <col min="10496" max="10496" width="6.7109375" style="1" customWidth="1"/>
    <col min="10497" max="10497" width="5.7109375" style="1" customWidth="1"/>
    <col min="10498" max="10498" width="12.140625" style="1" customWidth="1"/>
    <col min="10499" max="10499" width="4" style="1" customWidth="1"/>
    <col min="10500" max="10500" width="12.7109375" style="1" customWidth="1"/>
    <col min="10501" max="10501" width="12.85546875" style="1" customWidth="1"/>
    <col min="10502" max="10502" width="13.85546875" style="1" customWidth="1"/>
    <col min="10503" max="10504" width="9.140625" style="1"/>
    <col min="10505" max="10505" width="67" style="1" customWidth="1"/>
    <col min="10506" max="10749" width="9.140625" style="1"/>
    <col min="10750" max="10750" width="72" style="1" customWidth="1"/>
    <col min="10751" max="10751" width="8.42578125" style="1" customWidth="1"/>
    <col min="10752" max="10752" width="6.7109375" style="1" customWidth="1"/>
    <col min="10753" max="10753" width="5.7109375" style="1" customWidth="1"/>
    <col min="10754" max="10754" width="12.140625" style="1" customWidth="1"/>
    <col min="10755" max="10755" width="4" style="1" customWidth="1"/>
    <col min="10756" max="10756" width="12.7109375" style="1" customWidth="1"/>
    <col min="10757" max="10757" width="12.85546875" style="1" customWidth="1"/>
    <col min="10758" max="10758" width="13.85546875" style="1" customWidth="1"/>
    <col min="10759" max="10760" width="9.140625" style="1"/>
    <col min="10761" max="10761" width="67" style="1" customWidth="1"/>
    <col min="10762" max="11005" width="9.140625" style="1"/>
    <col min="11006" max="11006" width="72" style="1" customWidth="1"/>
    <col min="11007" max="11007" width="8.42578125" style="1" customWidth="1"/>
    <col min="11008" max="11008" width="6.7109375" style="1" customWidth="1"/>
    <col min="11009" max="11009" width="5.7109375" style="1" customWidth="1"/>
    <col min="11010" max="11010" width="12.140625" style="1" customWidth="1"/>
    <col min="11011" max="11011" width="4" style="1" customWidth="1"/>
    <col min="11012" max="11012" width="12.7109375" style="1" customWidth="1"/>
    <col min="11013" max="11013" width="12.85546875" style="1" customWidth="1"/>
    <col min="11014" max="11014" width="13.85546875" style="1" customWidth="1"/>
    <col min="11015" max="11016" width="9.140625" style="1"/>
    <col min="11017" max="11017" width="67" style="1" customWidth="1"/>
    <col min="11018" max="11261" width="9.140625" style="1"/>
    <col min="11262" max="11262" width="72" style="1" customWidth="1"/>
    <col min="11263" max="11263" width="8.42578125" style="1" customWidth="1"/>
    <col min="11264" max="11264" width="6.7109375" style="1" customWidth="1"/>
    <col min="11265" max="11265" width="5.7109375" style="1" customWidth="1"/>
    <col min="11266" max="11266" width="12.140625" style="1" customWidth="1"/>
    <col min="11267" max="11267" width="4" style="1" customWidth="1"/>
    <col min="11268" max="11268" width="12.7109375" style="1" customWidth="1"/>
    <col min="11269" max="11269" width="12.85546875" style="1" customWidth="1"/>
    <col min="11270" max="11270" width="13.85546875" style="1" customWidth="1"/>
    <col min="11271" max="11272" width="9.140625" style="1"/>
    <col min="11273" max="11273" width="67" style="1" customWidth="1"/>
    <col min="11274" max="11517" width="9.140625" style="1"/>
    <col min="11518" max="11518" width="72" style="1" customWidth="1"/>
    <col min="11519" max="11519" width="8.42578125" style="1" customWidth="1"/>
    <col min="11520" max="11520" width="6.7109375" style="1" customWidth="1"/>
    <col min="11521" max="11521" width="5.7109375" style="1" customWidth="1"/>
    <col min="11522" max="11522" width="12.140625" style="1" customWidth="1"/>
    <col min="11523" max="11523" width="4" style="1" customWidth="1"/>
    <col min="11524" max="11524" width="12.7109375" style="1" customWidth="1"/>
    <col min="11525" max="11525" width="12.85546875" style="1" customWidth="1"/>
    <col min="11526" max="11526" width="13.85546875" style="1" customWidth="1"/>
    <col min="11527" max="11528" width="9.140625" style="1"/>
    <col min="11529" max="11529" width="67" style="1" customWidth="1"/>
    <col min="11530" max="11773" width="9.140625" style="1"/>
    <col min="11774" max="11774" width="72" style="1" customWidth="1"/>
    <col min="11775" max="11775" width="8.42578125" style="1" customWidth="1"/>
    <col min="11776" max="11776" width="6.7109375" style="1" customWidth="1"/>
    <col min="11777" max="11777" width="5.7109375" style="1" customWidth="1"/>
    <col min="11778" max="11778" width="12.140625" style="1" customWidth="1"/>
    <col min="11779" max="11779" width="4" style="1" customWidth="1"/>
    <col min="11780" max="11780" width="12.7109375" style="1" customWidth="1"/>
    <col min="11781" max="11781" width="12.85546875" style="1" customWidth="1"/>
    <col min="11782" max="11782" width="13.85546875" style="1" customWidth="1"/>
    <col min="11783" max="11784" width="9.140625" style="1"/>
    <col min="11785" max="11785" width="67" style="1" customWidth="1"/>
    <col min="11786" max="12029" width="9.140625" style="1"/>
    <col min="12030" max="12030" width="72" style="1" customWidth="1"/>
    <col min="12031" max="12031" width="8.42578125" style="1" customWidth="1"/>
    <col min="12032" max="12032" width="6.7109375" style="1" customWidth="1"/>
    <col min="12033" max="12033" width="5.7109375" style="1" customWidth="1"/>
    <col min="12034" max="12034" width="12.140625" style="1" customWidth="1"/>
    <col min="12035" max="12035" width="4" style="1" customWidth="1"/>
    <col min="12036" max="12036" width="12.7109375" style="1" customWidth="1"/>
    <col min="12037" max="12037" width="12.85546875" style="1" customWidth="1"/>
    <col min="12038" max="12038" width="13.85546875" style="1" customWidth="1"/>
    <col min="12039" max="12040" width="9.140625" style="1"/>
    <col min="12041" max="12041" width="67" style="1" customWidth="1"/>
    <col min="12042" max="12285" width="9.140625" style="1"/>
    <col min="12286" max="12286" width="72" style="1" customWidth="1"/>
    <col min="12287" max="12287" width="8.42578125" style="1" customWidth="1"/>
    <col min="12288" max="12288" width="6.7109375" style="1" customWidth="1"/>
    <col min="12289" max="12289" width="5.7109375" style="1" customWidth="1"/>
    <col min="12290" max="12290" width="12.140625" style="1" customWidth="1"/>
    <col min="12291" max="12291" width="4" style="1" customWidth="1"/>
    <col min="12292" max="12292" width="12.7109375" style="1" customWidth="1"/>
    <col min="12293" max="12293" width="12.85546875" style="1" customWidth="1"/>
    <col min="12294" max="12294" width="13.85546875" style="1" customWidth="1"/>
    <col min="12295" max="12296" width="9.140625" style="1"/>
    <col min="12297" max="12297" width="67" style="1" customWidth="1"/>
    <col min="12298" max="12541" width="9.140625" style="1"/>
    <col min="12542" max="12542" width="72" style="1" customWidth="1"/>
    <col min="12543" max="12543" width="8.42578125" style="1" customWidth="1"/>
    <col min="12544" max="12544" width="6.7109375" style="1" customWidth="1"/>
    <col min="12545" max="12545" width="5.7109375" style="1" customWidth="1"/>
    <col min="12546" max="12546" width="12.140625" style="1" customWidth="1"/>
    <col min="12547" max="12547" width="4" style="1" customWidth="1"/>
    <col min="12548" max="12548" width="12.7109375" style="1" customWidth="1"/>
    <col min="12549" max="12549" width="12.85546875" style="1" customWidth="1"/>
    <col min="12550" max="12550" width="13.85546875" style="1" customWidth="1"/>
    <col min="12551" max="12552" width="9.140625" style="1"/>
    <col min="12553" max="12553" width="67" style="1" customWidth="1"/>
    <col min="12554" max="12797" width="9.140625" style="1"/>
    <col min="12798" max="12798" width="72" style="1" customWidth="1"/>
    <col min="12799" max="12799" width="8.42578125" style="1" customWidth="1"/>
    <col min="12800" max="12800" width="6.7109375" style="1" customWidth="1"/>
    <col min="12801" max="12801" width="5.7109375" style="1" customWidth="1"/>
    <col min="12802" max="12802" width="12.140625" style="1" customWidth="1"/>
    <col min="12803" max="12803" width="4" style="1" customWidth="1"/>
    <col min="12804" max="12804" width="12.7109375" style="1" customWidth="1"/>
    <col min="12805" max="12805" width="12.85546875" style="1" customWidth="1"/>
    <col min="12806" max="12806" width="13.85546875" style="1" customWidth="1"/>
    <col min="12807" max="12808" width="9.140625" style="1"/>
    <col min="12809" max="12809" width="67" style="1" customWidth="1"/>
    <col min="12810" max="13053" width="9.140625" style="1"/>
    <col min="13054" max="13054" width="72" style="1" customWidth="1"/>
    <col min="13055" max="13055" width="8.42578125" style="1" customWidth="1"/>
    <col min="13056" max="13056" width="6.7109375" style="1" customWidth="1"/>
    <col min="13057" max="13057" width="5.7109375" style="1" customWidth="1"/>
    <col min="13058" max="13058" width="12.140625" style="1" customWidth="1"/>
    <col min="13059" max="13059" width="4" style="1" customWidth="1"/>
    <col min="13060" max="13060" width="12.7109375" style="1" customWidth="1"/>
    <col min="13061" max="13061" width="12.85546875" style="1" customWidth="1"/>
    <col min="13062" max="13062" width="13.85546875" style="1" customWidth="1"/>
    <col min="13063" max="13064" width="9.140625" style="1"/>
    <col min="13065" max="13065" width="67" style="1" customWidth="1"/>
    <col min="13066" max="13309" width="9.140625" style="1"/>
    <col min="13310" max="13310" width="72" style="1" customWidth="1"/>
    <col min="13311" max="13311" width="8.42578125" style="1" customWidth="1"/>
    <col min="13312" max="13312" width="6.7109375" style="1" customWidth="1"/>
    <col min="13313" max="13313" width="5.7109375" style="1" customWidth="1"/>
    <col min="13314" max="13314" width="12.140625" style="1" customWidth="1"/>
    <col min="13315" max="13315" width="4" style="1" customWidth="1"/>
    <col min="13316" max="13316" width="12.7109375" style="1" customWidth="1"/>
    <col min="13317" max="13317" width="12.85546875" style="1" customWidth="1"/>
    <col min="13318" max="13318" width="13.85546875" style="1" customWidth="1"/>
    <col min="13319" max="13320" width="9.140625" style="1"/>
    <col min="13321" max="13321" width="67" style="1" customWidth="1"/>
    <col min="13322" max="13565" width="9.140625" style="1"/>
    <col min="13566" max="13566" width="72" style="1" customWidth="1"/>
    <col min="13567" max="13567" width="8.42578125" style="1" customWidth="1"/>
    <col min="13568" max="13568" width="6.7109375" style="1" customWidth="1"/>
    <col min="13569" max="13569" width="5.7109375" style="1" customWidth="1"/>
    <col min="13570" max="13570" width="12.140625" style="1" customWidth="1"/>
    <col min="13571" max="13571" width="4" style="1" customWidth="1"/>
    <col min="13572" max="13572" width="12.7109375" style="1" customWidth="1"/>
    <col min="13573" max="13573" width="12.85546875" style="1" customWidth="1"/>
    <col min="13574" max="13574" width="13.85546875" style="1" customWidth="1"/>
    <col min="13575" max="13576" width="9.140625" style="1"/>
    <col min="13577" max="13577" width="67" style="1" customWidth="1"/>
    <col min="13578" max="13821" width="9.140625" style="1"/>
    <col min="13822" max="13822" width="72" style="1" customWidth="1"/>
    <col min="13823" max="13823" width="8.42578125" style="1" customWidth="1"/>
    <col min="13824" max="13824" width="6.7109375" style="1" customWidth="1"/>
    <col min="13825" max="13825" width="5.7109375" style="1" customWidth="1"/>
    <col min="13826" max="13826" width="12.140625" style="1" customWidth="1"/>
    <col min="13827" max="13827" width="4" style="1" customWidth="1"/>
    <col min="13828" max="13828" width="12.7109375" style="1" customWidth="1"/>
    <col min="13829" max="13829" width="12.85546875" style="1" customWidth="1"/>
    <col min="13830" max="13830" width="13.85546875" style="1" customWidth="1"/>
    <col min="13831" max="13832" width="9.140625" style="1"/>
    <col min="13833" max="13833" width="67" style="1" customWidth="1"/>
    <col min="13834" max="14077" width="9.140625" style="1"/>
    <col min="14078" max="14078" width="72" style="1" customWidth="1"/>
    <col min="14079" max="14079" width="8.42578125" style="1" customWidth="1"/>
    <col min="14080" max="14080" width="6.7109375" style="1" customWidth="1"/>
    <col min="14081" max="14081" width="5.7109375" style="1" customWidth="1"/>
    <col min="14082" max="14082" width="12.140625" style="1" customWidth="1"/>
    <col min="14083" max="14083" width="4" style="1" customWidth="1"/>
    <col min="14084" max="14084" width="12.7109375" style="1" customWidth="1"/>
    <col min="14085" max="14085" width="12.85546875" style="1" customWidth="1"/>
    <col min="14086" max="14086" width="13.85546875" style="1" customWidth="1"/>
    <col min="14087" max="14088" width="9.140625" style="1"/>
    <col min="14089" max="14089" width="67" style="1" customWidth="1"/>
    <col min="14090" max="14333" width="9.140625" style="1"/>
    <col min="14334" max="14334" width="72" style="1" customWidth="1"/>
    <col min="14335" max="14335" width="8.42578125" style="1" customWidth="1"/>
    <col min="14336" max="14336" width="6.7109375" style="1" customWidth="1"/>
    <col min="14337" max="14337" width="5.7109375" style="1" customWidth="1"/>
    <col min="14338" max="14338" width="12.140625" style="1" customWidth="1"/>
    <col min="14339" max="14339" width="4" style="1" customWidth="1"/>
    <col min="14340" max="14340" width="12.7109375" style="1" customWidth="1"/>
    <col min="14341" max="14341" width="12.85546875" style="1" customWidth="1"/>
    <col min="14342" max="14342" width="13.85546875" style="1" customWidth="1"/>
    <col min="14343" max="14344" width="9.140625" style="1"/>
    <col min="14345" max="14345" width="67" style="1" customWidth="1"/>
    <col min="14346" max="14589" width="9.140625" style="1"/>
    <col min="14590" max="14590" width="72" style="1" customWidth="1"/>
    <col min="14591" max="14591" width="8.42578125" style="1" customWidth="1"/>
    <col min="14592" max="14592" width="6.7109375" style="1" customWidth="1"/>
    <col min="14593" max="14593" width="5.7109375" style="1" customWidth="1"/>
    <col min="14594" max="14594" width="12.140625" style="1" customWidth="1"/>
    <col min="14595" max="14595" width="4" style="1" customWidth="1"/>
    <col min="14596" max="14596" width="12.7109375" style="1" customWidth="1"/>
    <col min="14597" max="14597" width="12.85546875" style="1" customWidth="1"/>
    <col min="14598" max="14598" width="13.85546875" style="1" customWidth="1"/>
    <col min="14599" max="14600" width="9.140625" style="1"/>
    <col min="14601" max="14601" width="67" style="1" customWidth="1"/>
    <col min="14602" max="14845" width="9.140625" style="1"/>
    <col min="14846" max="14846" width="72" style="1" customWidth="1"/>
    <col min="14847" max="14847" width="8.42578125" style="1" customWidth="1"/>
    <col min="14848" max="14848" width="6.7109375" style="1" customWidth="1"/>
    <col min="14849" max="14849" width="5.7109375" style="1" customWidth="1"/>
    <col min="14850" max="14850" width="12.140625" style="1" customWidth="1"/>
    <col min="14851" max="14851" width="4" style="1" customWidth="1"/>
    <col min="14852" max="14852" width="12.7109375" style="1" customWidth="1"/>
    <col min="14853" max="14853" width="12.85546875" style="1" customWidth="1"/>
    <col min="14854" max="14854" width="13.85546875" style="1" customWidth="1"/>
    <col min="14855" max="14856" width="9.140625" style="1"/>
    <col min="14857" max="14857" width="67" style="1" customWidth="1"/>
    <col min="14858" max="15101" width="9.140625" style="1"/>
    <col min="15102" max="15102" width="72" style="1" customWidth="1"/>
    <col min="15103" max="15103" width="8.42578125" style="1" customWidth="1"/>
    <col min="15104" max="15104" width="6.7109375" style="1" customWidth="1"/>
    <col min="15105" max="15105" width="5.7109375" style="1" customWidth="1"/>
    <col min="15106" max="15106" width="12.140625" style="1" customWidth="1"/>
    <col min="15107" max="15107" width="4" style="1" customWidth="1"/>
    <col min="15108" max="15108" width="12.7109375" style="1" customWidth="1"/>
    <col min="15109" max="15109" width="12.85546875" style="1" customWidth="1"/>
    <col min="15110" max="15110" width="13.85546875" style="1" customWidth="1"/>
    <col min="15111" max="15112" width="9.140625" style="1"/>
    <col min="15113" max="15113" width="67" style="1" customWidth="1"/>
    <col min="15114" max="15357" width="9.140625" style="1"/>
    <col min="15358" max="15358" width="72" style="1" customWidth="1"/>
    <col min="15359" max="15359" width="8.42578125" style="1" customWidth="1"/>
    <col min="15360" max="15360" width="6.7109375" style="1" customWidth="1"/>
    <col min="15361" max="15361" width="5.7109375" style="1" customWidth="1"/>
    <col min="15362" max="15362" width="12.140625" style="1" customWidth="1"/>
    <col min="15363" max="15363" width="4" style="1" customWidth="1"/>
    <col min="15364" max="15364" width="12.7109375" style="1" customWidth="1"/>
    <col min="15365" max="15365" width="12.85546875" style="1" customWidth="1"/>
    <col min="15366" max="15366" width="13.85546875" style="1" customWidth="1"/>
    <col min="15367" max="15368" width="9.140625" style="1"/>
    <col min="15369" max="15369" width="67" style="1" customWidth="1"/>
    <col min="15370" max="15613" width="9.140625" style="1"/>
    <col min="15614" max="15614" width="72" style="1" customWidth="1"/>
    <col min="15615" max="15615" width="8.42578125" style="1" customWidth="1"/>
    <col min="15616" max="15616" width="6.7109375" style="1" customWidth="1"/>
    <col min="15617" max="15617" width="5.7109375" style="1" customWidth="1"/>
    <col min="15618" max="15618" width="12.140625" style="1" customWidth="1"/>
    <col min="15619" max="15619" width="4" style="1" customWidth="1"/>
    <col min="15620" max="15620" width="12.7109375" style="1" customWidth="1"/>
    <col min="15621" max="15621" width="12.85546875" style="1" customWidth="1"/>
    <col min="15622" max="15622" width="13.85546875" style="1" customWidth="1"/>
    <col min="15623" max="15624" width="9.140625" style="1"/>
    <col min="15625" max="15625" width="67" style="1" customWidth="1"/>
    <col min="15626" max="15869" width="9.140625" style="1"/>
    <col min="15870" max="15870" width="72" style="1" customWidth="1"/>
    <col min="15871" max="15871" width="8.42578125" style="1" customWidth="1"/>
    <col min="15872" max="15872" width="6.7109375" style="1" customWidth="1"/>
    <col min="15873" max="15873" width="5.7109375" style="1" customWidth="1"/>
    <col min="15874" max="15874" width="12.140625" style="1" customWidth="1"/>
    <col min="15875" max="15875" width="4" style="1" customWidth="1"/>
    <col min="15876" max="15876" width="12.7109375" style="1" customWidth="1"/>
    <col min="15877" max="15877" width="12.85546875" style="1" customWidth="1"/>
    <col min="15878" max="15878" width="13.85546875" style="1" customWidth="1"/>
    <col min="15879" max="15880" width="9.140625" style="1"/>
    <col min="15881" max="15881" width="67" style="1" customWidth="1"/>
    <col min="15882" max="16125" width="9.140625" style="1"/>
    <col min="16126" max="16126" width="72" style="1" customWidth="1"/>
    <col min="16127" max="16127" width="8.42578125" style="1" customWidth="1"/>
    <col min="16128" max="16128" width="6.7109375" style="1" customWidth="1"/>
    <col min="16129" max="16129" width="5.7109375" style="1" customWidth="1"/>
    <col min="16130" max="16130" width="12.140625" style="1" customWidth="1"/>
    <col min="16131" max="16131" width="4" style="1" customWidth="1"/>
    <col min="16132" max="16132" width="12.7109375" style="1" customWidth="1"/>
    <col min="16133" max="16133" width="12.85546875" style="1" customWidth="1"/>
    <col min="16134" max="16134" width="13.85546875" style="1" customWidth="1"/>
    <col min="16135" max="16136" width="9.140625" style="1"/>
    <col min="16137" max="16137" width="67" style="1" customWidth="1"/>
    <col min="16138" max="16384" width="9.140625" style="1"/>
  </cols>
  <sheetData>
    <row r="2" spans="1:16" x14ac:dyDescent="0.2">
      <c r="C2" s="193" t="s">
        <v>265</v>
      </c>
      <c r="D2" s="193"/>
      <c r="E2" s="193"/>
      <c r="F2" s="193"/>
      <c r="G2" s="193"/>
      <c r="H2" s="193"/>
      <c r="I2" s="193"/>
    </row>
    <row r="3" spans="1:16" ht="95.45" customHeight="1" x14ac:dyDescent="0.2">
      <c r="C3" s="48"/>
      <c r="D3" s="194" t="s">
        <v>341</v>
      </c>
      <c r="E3" s="194"/>
      <c r="F3" s="194"/>
      <c r="G3" s="194"/>
      <c r="H3" s="194"/>
      <c r="I3" s="194"/>
    </row>
    <row r="4" spans="1:16" x14ac:dyDescent="0.2">
      <c r="C4" s="80"/>
      <c r="D4" s="80"/>
    </row>
    <row r="5" spans="1:16" x14ac:dyDescent="0.2">
      <c r="A5" s="188" t="s">
        <v>302</v>
      </c>
      <c r="B5" s="188"/>
      <c r="C5" s="188"/>
      <c r="D5" s="188"/>
      <c r="E5" s="188"/>
      <c r="F5" s="188"/>
      <c r="G5" s="188"/>
      <c r="H5" s="188"/>
      <c r="I5" s="188"/>
    </row>
    <row r="6" spans="1:16" x14ac:dyDescent="0.2">
      <c r="A6" s="188"/>
      <c r="B6" s="188"/>
      <c r="C6" s="188"/>
      <c r="D6" s="188"/>
      <c r="E6" s="188"/>
      <c r="F6" s="188"/>
      <c r="G6" s="188"/>
      <c r="H6" s="188"/>
      <c r="I6" s="188"/>
    </row>
    <row r="7" spans="1:16" x14ac:dyDescent="0.2">
      <c r="A7" s="188"/>
      <c r="B7" s="188"/>
      <c r="C7" s="188"/>
      <c r="D7" s="188"/>
      <c r="E7" s="188"/>
      <c r="F7" s="188"/>
      <c r="G7" s="188"/>
      <c r="H7" s="188"/>
      <c r="I7" s="188"/>
    </row>
    <row r="8" spans="1:16" x14ac:dyDescent="0.2">
      <c r="A8" s="23"/>
      <c r="B8" s="23"/>
      <c r="C8" s="23"/>
      <c r="D8" s="23"/>
      <c r="H8" s="197" t="s">
        <v>0</v>
      </c>
      <c r="I8" s="197"/>
    </row>
    <row r="9" spans="1:16" s="3" customFormat="1" x14ac:dyDescent="0.2">
      <c r="A9" s="191" t="s">
        <v>1</v>
      </c>
      <c r="B9" s="191" t="s">
        <v>79</v>
      </c>
      <c r="C9" s="191" t="s">
        <v>2</v>
      </c>
      <c r="D9" s="191" t="s">
        <v>3</v>
      </c>
      <c r="E9" s="195" t="s">
        <v>4</v>
      </c>
      <c r="F9" s="191" t="s">
        <v>5</v>
      </c>
      <c r="G9" s="191" t="s">
        <v>275</v>
      </c>
      <c r="H9" s="191" t="s">
        <v>289</v>
      </c>
      <c r="I9" s="191" t="s">
        <v>297</v>
      </c>
      <c r="J9" s="92"/>
    </row>
    <row r="10" spans="1:16" s="3" customFormat="1" x14ac:dyDescent="0.2">
      <c r="A10" s="192"/>
      <c r="B10" s="192"/>
      <c r="C10" s="192"/>
      <c r="D10" s="192"/>
      <c r="E10" s="196"/>
      <c r="F10" s="192"/>
      <c r="G10" s="192"/>
      <c r="H10" s="192"/>
      <c r="I10" s="192"/>
    </row>
    <row r="11" spans="1:16" s="3" customFormat="1" x14ac:dyDescent="0.2">
      <c r="A11" s="96">
        <v>1</v>
      </c>
      <c r="B11" s="96">
        <v>2</v>
      </c>
      <c r="C11" s="96">
        <v>3</v>
      </c>
      <c r="D11" s="49">
        <v>4</v>
      </c>
      <c r="E11" s="22" t="s">
        <v>80</v>
      </c>
      <c r="F11" s="96">
        <v>6</v>
      </c>
      <c r="G11" s="96">
        <v>7</v>
      </c>
      <c r="H11" s="96">
        <v>8</v>
      </c>
      <c r="I11" s="96">
        <v>9</v>
      </c>
      <c r="J11" s="92"/>
    </row>
    <row r="12" spans="1:16" s="3" customFormat="1" x14ac:dyDescent="0.2">
      <c r="A12" s="2" t="s">
        <v>81</v>
      </c>
      <c r="B12" s="96"/>
      <c r="C12" s="96"/>
      <c r="D12" s="96"/>
      <c r="E12" s="22"/>
      <c r="F12" s="96"/>
      <c r="G12" s="12">
        <f>G13</f>
        <v>44091.741300000009</v>
      </c>
      <c r="H12" s="12">
        <f>H13</f>
        <v>27657.096000000001</v>
      </c>
      <c r="I12" s="12">
        <f>I13</f>
        <v>27256.396000000001</v>
      </c>
    </row>
    <row r="13" spans="1:16" s="3" customFormat="1" x14ac:dyDescent="0.2">
      <c r="A13" s="2" t="s">
        <v>82</v>
      </c>
      <c r="B13" s="96">
        <v>951</v>
      </c>
      <c r="C13" s="96"/>
      <c r="D13" s="96"/>
      <c r="E13" s="22"/>
      <c r="F13" s="96"/>
      <c r="G13" s="12">
        <f>SUM(G14:G53)</f>
        <v>44091.741300000009</v>
      </c>
      <c r="H13" s="12">
        <f>SUM(H14:H50)</f>
        <v>27657.096000000001</v>
      </c>
      <c r="I13" s="12">
        <f>SUM(I14:I50)</f>
        <v>27256.396000000001</v>
      </c>
      <c r="J13" s="92">
        <f>G13-'приложение 3'!F8</f>
        <v>0</v>
      </c>
      <c r="K13" s="92">
        <f>H13-'приложение 3'!G8</f>
        <v>0</v>
      </c>
      <c r="L13" s="92">
        <f>I13-'приложение 3'!H8</f>
        <v>0</v>
      </c>
      <c r="M13" s="92"/>
      <c r="N13" s="92"/>
      <c r="O13" s="92"/>
      <c r="P13" s="92"/>
    </row>
    <row r="14" spans="1:16" s="3" customFormat="1" ht="51" x14ac:dyDescent="0.2">
      <c r="A14" s="85" t="s">
        <v>271</v>
      </c>
      <c r="B14" s="11">
        <v>951</v>
      </c>
      <c r="C14" s="34" t="s">
        <v>6</v>
      </c>
      <c r="D14" s="34" t="s">
        <v>32</v>
      </c>
      <c r="E14" s="35" t="s">
        <v>29</v>
      </c>
      <c r="F14" s="34" t="s">
        <v>13</v>
      </c>
      <c r="G14" s="111">
        <f>'приложение 3'!F10</f>
        <v>45</v>
      </c>
      <c r="H14" s="36">
        <v>5</v>
      </c>
      <c r="I14" s="36">
        <v>5</v>
      </c>
      <c r="K14" s="91"/>
    </row>
    <row r="15" spans="1:16" s="3" customFormat="1" ht="89.25" x14ac:dyDescent="0.2">
      <c r="A15" s="85" t="s">
        <v>315</v>
      </c>
      <c r="B15" s="11">
        <v>951</v>
      </c>
      <c r="C15" s="37" t="s">
        <v>6</v>
      </c>
      <c r="D15" s="37" t="s">
        <v>10</v>
      </c>
      <c r="E15" s="37" t="s">
        <v>11</v>
      </c>
      <c r="F15" s="37" t="s">
        <v>8</v>
      </c>
      <c r="G15" s="111">
        <f>'приложение 3'!F13</f>
        <v>8386.1999999999989</v>
      </c>
      <c r="H15" s="36">
        <v>7519.3</v>
      </c>
      <c r="I15" s="111">
        <v>7372.56</v>
      </c>
    </row>
    <row r="16" spans="1:16" s="3" customFormat="1" ht="121.5" customHeight="1" x14ac:dyDescent="0.2">
      <c r="A16" s="85" t="s">
        <v>242</v>
      </c>
      <c r="B16" s="11">
        <v>951</v>
      </c>
      <c r="C16" s="37" t="s">
        <v>6</v>
      </c>
      <c r="D16" s="37" t="s">
        <v>10</v>
      </c>
      <c r="E16" s="37" t="s">
        <v>12</v>
      </c>
      <c r="F16" s="37" t="s">
        <v>13</v>
      </c>
      <c r="G16" s="111">
        <v>500</v>
      </c>
      <c r="H16" s="36">
        <v>565.26</v>
      </c>
      <c r="I16" s="36">
        <v>50</v>
      </c>
    </row>
    <row r="17" spans="1:9" s="3" customFormat="1" ht="92.25" customHeight="1" x14ac:dyDescent="0.2">
      <c r="A17" s="85" t="s">
        <v>54</v>
      </c>
      <c r="B17" s="11">
        <v>951</v>
      </c>
      <c r="C17" s="37" t="s">
        <v>6</v>
      </c>
      <c r="D17" s="37" t="s">
        <v>10</v>
      </c>
      <c r="E17" s="37" t="s">
        <v>53</v>
      </c>
      <c r="F17" s="37" t="s">
        <v>13</v>
      </c>
      <c r="G17" s="111">
        <v>0.2</v>
      </c>
      <c r="H17" s="36">
        <v>0.2</v>
      </c>
      <c r="I17" s="36">
        <v>0.2</v>
      </c>
    </row>
    <row r="18" spans="1:9" s="3" customFormat="1" ht="57.75" customHeight="1" x14ac:dyDescent="0.2">
      <c r="A18" s="85" t="s">
        <v>136</v>
      </c>
      <c r="B18" s="11">
        <v>951</v>
      </c>
      <c r="C18" s="37" t="s">
        <v>6</v>
      </c>
      <c r="D18" s="37" t="s">
        <v>10</v>
      </c>
      <c r="E18" s="37" t="s">
        <v>15</v>
      </c>
      <c r="F18" s="37" t="s">
        <v>8</v>
      </c>
      <c r="G18" s="111">
        <v>8.8000000000000007</v>
      </c>
      <c r="H18" s="36">
        <v>8.8000000000000007</v>
      </c>
      <c r="I18" s="36">
        <v>8.8000000000000007</v>
      </c>
    </row>
    <row r="19" spans="1:9" s="3" customFormat="1" ht="117.75" customHeight="1" x14ac:dyDescent="0.2">
      <c r="A19" s="85" t="s">
        <v>17</v>
      </c>
      <c r="B19" s="11">
        <v>951</v>
      </c>
      <c r="C19" s="37" t="s">
        <v>6</v>
      </c>
      <c r="D19" s="37" t="s">
        <v>10</v>
      </c>
      <c r="E19" s="37" t="s">
        <v>18</v>
      </c>
      <c r="F19" s="37" t="s">
        <v>16</v>
      </c>
      <c r="G19" s="111">
        <v>58.5</v>
      </c>
      <c r="H19" s="36">
        <v>60.8</v>
      </c>
      <c r="I19" s="36">
        <v>63.2</v>
      </c>
    </row>
    <row r="20" spans="1:9" s="3" customFormat="1" ht="98.25" customHeight="1" x14ac:dyDescent="0.2">
      <c r="A20" s="85" t="s">
        <v>247</v>
      </c>
      <c r="B20" s="11">
        <v>951</v>
      </c>
      <c r="C20" s="37" t="s">
        <v>6</v>
      </c>
      <c r="D20" s="37" t="s">
        <v>10</v>
      </c>
      <c r="E20" s="37" t="s">
        <v>12</v>
      </c>
      <c r="F20" s="37" t="s">
        <v>14</v>
      </c>
      <c r="G20" s="111">
        <v>1.7</v>
      </c>
      <c r="H20" s="36">
        <v>1.7</v>
      </c>
      <c r="I20" s="36">
        <v>1.7</v>
      </c>
    </row>
    <row r="21" spans="1:9" s="3" customFormat="1" ht="92.25" customHeight="1" x14ac:dyDescent="0.2">
      <c r="A21" s="85" t="s">
        <v>243</v>
      </c>
      <c r="B21" s="11">
        <v>951</v>
      </c>
      <c r="C21" s="37" t="s">
        <v>6</v>
      </c>
      <c r="D21" s="37" t="s">
        <v>10</v>
      </c>
      <c r="E21" s="37" t="s">
        <v>12</v>
      </c>
      <c r="F21" s="37" t="s">
        <v>14</v>
      </c>
      <c r="G21" s="111">
        <v>1</v>
      </c>
      <c r="H21" s="36">
        <v>1</v>
      </c>
      <c r="I21" s="36">
        <v>1</v>
      </c>
    </row>
    <row r="22" spans="1:9" s="3" customFormat="1" ht="99" customHeight="1" x14ac:dyDescent="0.2">
      <c r="A22" s="85" t="s">
        <v>55</v>
      </c>
      <c r="B22" s="11">
        <v>951</v>
      </c>
      <c r="C22" s="37" t="s">
        <v>6</v>
      </c>
      <c r="D22" s="37" t="s">
        <v>20</v>
      </c>
      <c r="E22" s="37" t="s">
        <v>21</v>
      </c>
      <c r="F22" s="37" t="s">
        <v>16</v>
      </c>
      <c r="G22" s="111">
        <v>68.3</v>
      </c>
      <c r="H22" s="36">
        <v>70.400000000000006</v>
      </c>
      <c r="I22" s="36">
        <v>73.3</v>
      </c>
    </row>
    <row r="23" spans="1:9" s="3" customFormat="1" ht="93" customHeight="1" x14ac:dyDescent="0.2">
      <c r="A23" s="85" t="s">
        <v>244</v>
      </c>
      <c r="B23" s="11">
        <v>951</v>
      </c>
      <c r="C23" s="37" t="s">
        <v>6</v>
      </c>
      <c r="D23" s="37" t="s">
        <v>20</v>
      </c>
      <c r="E23" s="37" t="s">
        <v>245</v>
      </c>
      <c r="F23" s="37" t="s">
        <v>16</v>
      </c>
      <c r="G23" s="111">
        <v>79.3</v>
      </c>
      <c r="H23" s="36">
        <v>81.900000000000006</v>
      </c>
      <c r="I23" s="36">
        <v>85.1</v>
      </c>
    </row>
    <row r="24" spans="1:9" s="3" customFormat="1" ht="54.75" customHeight="1" x14ac:dyDescent="0.2">
      <c r="A24" s="164" t="s">
        <v>325</v>
      </c>
      <c r="B24" s="11">
        <v>951</v>
      </c>
      <c r="C24" s="37" t="s">
        <v>6</v>
      </c>
      <c r="D24" s="37" t="s">
        <v>50</v>
      </c>
      <c r="E24" s="38" t="s">
        <v>327</v>
      </c>
      <c r="F24" s="37" t="s">
        <v>328</v>
      </c>
      <c r="G24" s="111">
        <f>'приложение 3'!F24</f>
        <v>303</v>
      </c>
      <c r="H24" s="36">
        <v>0</v>
      </c>
      <c r="I24" s="36">
        <v>0</v>
      </c>
    </row>
    <row r="25" spans="1:9" s="3" customFormat="1" ht="101.25" customHeight="1" x14ac:dyDescent="0.2">
      <c r="A25" s="85" t="s">
        <v>246</v>
      </c>
      <c r="B25" s="11">
        <v>951</v>
      </c>
      <c r="C25" s="37" t="s">
        <v>6</v>
      </c>
      <c r="D25" s="37" t="s">
        <v>25</v>
      </c>
      <c r="E25" s="37" t="s">
        <v>12</v>
      </c>
      <c r="F25" s="37" t="s">
        <v>13</v>
      </c>
      <c r="G25" s="111">
        <f>'приложение 3'!F26</f>
        <v>343</v>
      </c>
      <c r="H25" s="36">
        <v>300</v>
      </c>
      <c r="I25" s="36">
        <v>100</v>
      </c>
    </row>
    <row r="26" spans="1:9" s="3" customFormat="1" ht="123.75" customHeight="1" x14ac:dyDescent="0.2">
      <c r="A26" s="85" t="s">
        <v>241</v>
      </c>
      <c r="B26" s="11">
        <v>951</v>
      </c>
      <c r="C26" s="37" t="s">
        <v>6</v>
      </c>
      <c r="D26" s="37" t="s">
        <v>25</v>
      </c>
      <c r="E26" s="40" t="s">
        <v>26</v>
      </c>
      <c r="F26" s="37" t="s">
        <v>13</v>
      </c>
      <c r="G26" s="111">
        <f>'приложение 3'!F27</f>
        <v>21</v>
      </c>
      <c r="H26" s="36">
        <v>5</v>
      </c>
      <c r="I26" s="36">
        <v>5</v>
      </c>
    </row>
    <row r="27" spans="1:9" s="3" customFormat="1" ht="84.75" customHeight="1" x14ac:dyDescent="0.2">
      <c r="A27" s="85" t="s">
        <v>67</v>
      </c>
      <c r="B27" s="11">
        <v>951</v>
      </c>
      <c r="C27" s="37" t="s">
        <v>6</v>
      </c>
      <c r="D27" s="37" t="s">
        <v>25</v>
      </c>
      <c r="E27" s="40" t="s">
        <v>27</v>
      </c>
      <c r="F27" s="37" t="s">
        <v>16</v>
      </c>
      <c r="G27" s="111">
        <f>'приложение 3'!F28</f>
        <v>75.5</v>
      </c>
      <c r="H27" s="36">
        <v>78.599999999999994</v>
      </c>
      <c r="I27" s="36">
        <v>81.7</v>
      </c>
    </row>
    <row r="28" spans="1:9" s="3" customFormat="1" ht="103.5" customHeight="1" x14ac:dyDescent="0.2">
      <c r="A28" s="85" t="s">
        <v>56</v>
      </c>
      <c r="B28" s="11">
        <v>951</v>
      </c>
      <c r="C28" s="37" t="s">
        <v>6</v>
      </c>
      <c r="D28" s="37" t="s">
        <v>25</v>
      </c>
      <c r="E28" s="40" t="s">
        <v>28</v>
      </c>
      <c r="F28" s="37" t="s">
        <v>16</v>
      </c>
      <c r="G28" s="111">
        <f>'приложение 3'!F29</f>
        <v>50.4</v>
      </c>
      <c r="H28" s="36">
        <v>52.3</v>
      </c>
      <c r="I28" s="36">
        <v>54.4</v>
      </c>
    </row>
    <row r="29" spans="1:9" s="3" customFormat="1" ht="59.25" customHeight="1" x14ac:dyDescent="0.2">
      <c r="A29" s="85" t="s">
        <v>248</v>
      </c>
      <c r="B29" s="11">
        <v>951</v>
      </c>
      <c r="C29" s="37" t="s">
        <v>6</v>
      </c>
      <c r="D29" s="37" t="s">
        <v>25</v>
      </c>
      <c r="E29" s="40" t="s">
        <v>249</v>
      </c>
      <c r="F29" s="37" t="s">
        <v>23</v>
      </c>
      <c r="G29" s="111">
        <f>'приложение 3'!F30</f>
        <v>0</v>
      </c>
      <c r="H29" s="111">
        <v>519.70000000000005</v>
      </c>
      <c r="I29" s="111">
        <v>1013</v>
      </c>
    </row>
    <row r="30" spans="1:9" s="5" customFormat="1" ht="38.25" x14ac:dyDescent="0.2">
      <c r="A30" s="168" t="s">
        <v>338</v>
      </c>
      <c r="B30" s="11">
        <v>951</v>
      </c>
      <c r="C30" s="34" t="s">
        <v>6</v>
      </c>
      <c r="D30" s="34" t="s">
        <v>25</v>
      </c>
      <c r="E30" s="38" t="s">
        <v>29</v>
      </c>
      <c r="F30" s="34" t="s">
        <v>339</v>
      </c>
      <c r="G30" s="36">
        <v>236.8</v>
      </c>
      <c r="H30" s="36">
        <v>0</v>
      </c>
      <c r="I30" s="36">
        <v>0</v>
      </c>
    </row>
    <row r="31" spans="1:9" s="3" customFormat="1" ht="65.25" customHeight="1" x14ac:dyDescent="0.2">
      <c r="A31" s="85" t="s">
        <v>57</v>
      </c>
      <c r="B31" s="11">
        <v>951</v>
      </c>
      <c r="C31" s="34" t="s">
        <v>6</v>
      </c>
      <c r="D31" s="34" t="s">
        <v>25</v>
      </c>
      <c r="E31" s="38" t="s">
        <v>29</v>
      </c>
      <c r="F31" s="34" t="s">
        <v>14</v>
      </c>
      <c r="G31" s="111">
        <f>'приложение 3'!F32</f>
        <v>40</v>
      </c>
      <c r="H31" s="36">
        <v>40</v>
      </c>
      <c r="I31" s="36">
        <v>40</v>
      </c>
    </row>
    <row r="32" spans="1:9" s="3" customFormat="1" ht="61.5" customHeight="1" x14ac:dyDescent="0.2">
      <c r="A32" s="85" t="s">
        <v>57</v>
      </c>
      <c r="B32" s="11">
        <v>951</v>
      </c>
      <c r="C32" s="37" t="s">
        <v>6</v>
      </c>
      <c r="D32" s="37" t="s">
        <v>25</v>
      </c>
      <c r="E32" s="40" t="s">
        <v>29</v>
      </c>
      <c r="F32" s="37" t="s">
        <v>13</v>
      </c>
      <c r="G32" s="111">
        <f>'приложение 3'!F33</f>
        <v>40</v>
      </c>
      <c r="H32" s="36">
        <v>0</v>
      </c>
      <c r="I32" s="36">
        <v>0</v>
      </c>
    </row>
    <row r="33" spans="1:9" s="3" customFormat="1" ht="75.75" customHeight="1" x14ac:dyDescent="0.2">
      <c r="A33" s="85" t="s">
        <v>316</v>
      </c>
      <c r="B33" s="11">
        <v>951</v>
      </c>
      <c r="C33" s="37" t="s">
        <v>7</v>
      </c>
      <c r="D33" s="37" t="s">
        <v>32</v>
      </c>
      <c r="E33" s="40" t="s">
        <v>58</v>
      </c>
      <c r="F33" s="37" t="s">
        <v>8</v>
      </c>
      <c r="G33" s="111">
        <v>241.7</v>
      </c>
      <c r="H33" s="36">
        <v>249.3</v>
      </c>
      <c r="I33" s="36">
        <v>257.60000000000002</v>
      </c>
    </row>
    <row r="34" spans="1:9" s="3" customFormat="1" ht="102" x14ac:dyDescent="0.2">
      <c r="A34" s="160" t="s">
        <v>139</v>
      </c>
      <c r="B34" s="11">
        <v>951</v>
      </c>
      <c r="C34" s="37" t="s">
        <v>32</v>
      </c>
      <c r="D34" s="37" t="s">
        <v>35</v>
      </c>
      <c r="E34" s="40" t="s">
        <v>251</v>
      </c>
      <c r="F34" s="37" t="s">
        <v>13</v>
      </c>
      <c r="G34" s="111">
        <f>'приложение 3'!F39</f>
        <v>37.1</v>
      </c>
      <c r="H34" s="36">
        <v>37.136000000000003</v>
      </c>
      <c r="I34" s="36">
        <v>37.136000000000003</v>
      </c>
    </row>
    <row r="35" spans="1:9" s="3" customFormat="1" ht="95.25" customHeight="1" x14ac:dyDescent="0.2">
      <c r="A35" s="85" t="s">
        <v>72</v>
      </c>
      <c r="B35" s="11">
        <v>951</v>
      </c>
      <c r="C35" s="37" t="s">
        <v>32</v>
      </c>
      <c r="D35" s="37" t="s">
        <v>35</v>
      </c>
      <c r="E35" s="40" t="s">
        <v>73</v>
      </c>
      <c r="F35" s="37" t="s">
        <v>13</v>
      </c>
      <c r="G35" s="111">
        <v>10</v>
      </c>
      <c r="H35" s="36">
        <v>0</v>
      </c>
      <c r="I35" s="36">
        <v>0</v>
      </c>
    </row>
    <row r="36" spans="1:9" s="3" customFormat="1" ht="90" customHeight="1" x14ac:dyDescent="0.2">
      <c r="A36" s="108" t="s">
        <v>137</v>
      </c>
      <c r="B36" s="155">
        <v>951</v>
      </c>
      <c r="C36" s="37" t="s">
        <v>10</v>
      </c>
      <c r="D36" s="37" t="s">
        <v>34</v>
      </c>
      <c r="E36" s="40" t="s">
        <v>74</v>
      </c>
      <c r="F36" s="37" t="s">
        <v>13</v>
      </c>
      <c r="G36" s="111">
        <v>5074.6000000000004</v>
      </c>
      <c r="H36" s="36">
        <v>6576.9</v>
      </c>
      <c r="I36" s="36">
        <v>6693</v>
      </c>
    </row>
    <row r="37" spans="1:9" s="3" customFormat="1" ht="83.25" customHeight="1" x14ac:dyDescent="0.2">
      <c r="A37" s="85" t="s">
        <v>78</v>
      </c>
      <c r="B37" s="11">
        <v>951</v>
      </c>
      <c r="C37" s="37" t="s">
        <v>10</v>
      </c>
      <c r="D37" s="37" t="s">
        <v>37</v>
      </c>
      <c r="E37" s="40" t="s">
        <v>77</v>
      </c>
      <c r="F37" s="37" t="s">
        <v>13</v>
      </c>
      <c r="G37" s="111">
        <v>30</v>
      </c>
      <c r="H37" s="36">
        <v>0</v>
      </c>
      <c r="I37" s="36">
        <v>0</v>
      </c>
    </row>
    <row r="38" spans="1:9" s="3" customFormat="1" ht="56.25" customHeight="1" x14ac:dyDescent="0.2">
      <c r="A38" s="85" t="s">
        <v>60</v>
      </c>
      <c r="B38" s="11">
        <v>951</v>
      </c>
      <c r="C38" s="37" t="s">
        <v>38</v>
      </c>
      <c r="D38" s="37" t="s">
        <v>32</v>
      </c>
      <c r="E38" s="40" t="s">
        <v>40</v>
      </c>
      <c r="F38" s="37" t="s">
        <v>13</v>
      </c>
      <c r="G38" s="111">
        <f>50</f>
        <v>50</v>
      </c>
      <c r="H38" s="36">
        <v>73</v>
      </c>
      <c r="I38" s="36">
        <v>200</v>
      </c>
    </row>
    <row r="39" spans="1:9" s="3" customFormat="1" ht="63.75" x14ac:dyDescent="0.2">
      <c r="A39" s="85" t="s">
        <v>61</v>
      </c>
      <c r="B39" s="11">
        <v>951</v>
      </c>
      <c r="C39" s="37" t="s">
        <v>38</v>
      </c>
      <c r="D39" s="37" t="s">
        <v>32</v>
      </c>
      <c r="E39" s="40" t="s">
        <v>41</v>
      </c>
      <c r="F39" s="37" t="s">
        <v>13</v>
      </c>
      <c r="G39" s="111">
        <f>'приложение 3'!F49</f>
        <v>536.04129999999998</v>
      </c>
      <c r="H39" s="36">
        <v>0</v>
      </c>
      <c r="I39" s="36">
        <v>0</v>
      </c>
    </row>
    <row r="40" spans="1:9" s="3" customFormat="1" ht="60.75" customHeight="1" x14ac:dyDescent="0.2">
      <c r="A40" s="85" t="s">
        <v>135</v>
      </c>
      <c r="B40" s="11">
        <v>951</v>
      </c>
      <c r="C40" s="37" t="s">
        <v>38</v>
      </c>
      <c r="D40" s="37" t="s">
        <v>32</v>
      </c>
      <c r="E40" s="40" t="s">
        <v>41</v>
      </c>
      <c r="F40" s="37" t="s">
        <v>14</v>
      </c>
      <c r="G40" s="111">
        <v>36</v>
      </c>
      <c r="H40" s="36">
        <v>36</v>
      </c>
      <c r="I40" s="36">
        <v>36</v>
      </c>
    </row>
    <row r="41" spans="1:9" s="3" customFormat="1" ht="99" customHeight="1" x14ac:dyDescent="0.2">
      <c r="A41" s="85" t="str">
        <f>'прил 5'!A38</f>
        <v>Расходы на обеспечение комплексного развития сельских территорий (Субсидия на обеспечение комплексного развития сельских территорий на реализацию общественно значимых проектов по благоустройству сельских территорий) муниципальной программы Красюковского сельского поселения Октябрьского района «Благоустройство» (Иные закупки товаров,работ и услуг для обеспечения государственных (муниципальных) нужд)</v>
      </c>
      <c r="B41" s="11">
        <v>951</v>
      </c>
      <c r="C41" s="37" t="s">
        <v>38</v>
      </c>
      <c r="D41" s="37" t="s">
        <v>32</v>
      </c>
      <c r="E41" s="165" t="s">
        <v>330</v>
      </c>
      <c r="F41" s="37" t="s">
        <v>13</v>
      </c>
      <c r="G41" s="111">
        <f>3060-500+3.7</f>
        <v>2563.6999999999998</v>
      </c>
      <c r="H41" s="36">
        <v>0</v>
      </c>
      <c r="I41" s="36">
        <v>0</v>
      </c>
    </row>
    <row r="42" spans="1:9" s="3" customFormat="1" ht="72.75" customHeight="1" x14ac:dyDescent="0.2">
      <c r="A42" s="85" t="str">
        <f>'прил 5'!A39</f>
        <v xml:space="preserve">Субсидия на реализацию инициативных проектов в рамках программы Красюковского сельского поселения Октябрьского района  «Благоустройство» (Иные закупки товаров, работ и услуг для обеспечения государственных (муниципальных) нужд) </v>
      </c>
      <c r="B42" s="11">
        <v>951</v>
      </c>
      <c r="C42" s="37" t="s">
        <v>38</v>
      </c>
      <c r="D42" s="37" t="s">
        <v>32</v>
      </c>
      <c r="E42" s="165" t="s">
        <v>331</v>
      </c>
      <c r="F42" s="37" t="s">
        <v>13</v>
      </c>
      <c r="G42" s="111">
        <v>498.7</v>
      </c>
      <c r="H42" s="36"/>
      <c r="I42" s="36"/>
    </row>
    <row r="43" spans="1:9" ht="81.75" customHeight="1" x14ac:dyDescent="0.2">
      <c r="A43" s="85" t="s">
        <v>62</v>
      </c>
      <c r="B43" s="11">
        <v>951</v>
      </c>
      <c r="C43" s="37" t="s">
        <v>38</v>
      </c>
      <c r="D43" s="37" t="s">
        <v>32</v>
      </c>
      <c r="E43" s="40" t="s">
        <v>42</v>
      </c>
      <c r="F43" s="37" t="s">
        <v>13</v>
      </c>
      <c r="G43" s="111">
        <f>200+200</f>
        <v>400</v>
      </c>
      <c r="H43" s="36">
        <v>506.8</v>
      </c>
      <c r="I43" s="36">
        <v>107.5</v>
      </c>
    </row>
    <row r="44" spans="1:9" ht="71.25" customHeight="1" x14ac:dyDescent="0.2">
      <c r="A44" s="85" t="s">
        <v>63</v>
      </c>
      <c r="B44" s="11">
        <v>951</v>
      </c>
      <c r="C44" s="37" t="s">
        <v>38</v>
      </c>
      <c r="D44" s="37" t="s">
        <v>32</v>
      </c>
      <c r="E44" s="40" t="s">
        <v>43</v>
      </c>
      <c r="F44" s="37" t="s">
        <v>13</v>
      </c>
      <c r="G44" s="111">
        <f>3724.9-500</f>
        <v>3224.9</v>
      </c>
      <c r="H44" s="36">
        <v>3000</v>
      </c>
      <c r="I44" s="36">
        <v>3000</v>
      </c>
    </row>
    <row r="45" spans="1:9" ht="102.75" customHeight="1" x14ac:dyDescent="0.2">
      <c r="A45" s="85" t="s">
        <v>242</v>
      </c>
      <c r="B45" s="11">
        <v>951</v>
      </c>
      <c r="C45" s="37" t="s">
        <v>22</v>
      </c>
      <c r="D45" s="37" t="s">
        <v>38</v>
      </c>
      <c r="E45" s="40" t="s">
        <v>12</v>
      </c>
      <c r="F45" s="37" t="s">
        <v>13</v>
      </c>
      <c r="G45" s="111">
        <v>0</v>
      </c>
      <c r="H45" s="36">
        <v>0</v>
      </c>
      <c r="I45" s="36">
        <v>0</v>
      </c>
    </row>
    <row r="46" spans="1:9" ht="99" customHeight="1" x14ac:dyDescent="0.2">
      <c r="A46" s="85" t="s">
        <v>253</v>
      </c>
      <c r="B46" s="11">
        <v>951</v>
      </c>
      <c r="C46" s="34" t="s">
        <v>22</v>
      </c>
      <c r="D46" s="34" t="s">
        <v>22</v>
      </c>
      <c r="E46" s="40" t="s">
        <v>254</v>
      </c>
      <c r="F46" s="34" t="s">
        <v>13</v>
      </c>
      <c r="G46" s="111">
        <v>0</v>
      </c>
      <c r="H46" s="36">
        <v>0</v>
      </c>
      <c r="I46" s="36">
        <v>0</v>
      </c>
    </row>
    <row r="47" spans="1:9" ht="75.75" customHeight="1" x14ac:dyDescent="0.2">
      <c r="A47" s="85" t="s">
        <v>276</v>
      </c>
      <c r="B47" s="11">
        <v>951</v>
      </c>
      <c r="C47" s="37" t="s">
        <v>44</v>
      </c>
      <c r="D47" s="37" t="s">
        <v>6</v>
      </c>
      <c r="E47" s="40" t="s">
        <v>255</v>
      </c>
      <c r="F47" s="37" t="s">
        <v>46</v>
      </c>
      <c r="G47" s="111">
        <f>'приложение 3'!F62</f>
        <v>6800</v>
      </c>
      <c r="H47" s="36">
        <v>7500</v>
      </c>
      <c r="I47" s="36">
        <v>7602.2</v>
      </c>
    </row>
    <row r="48" spans="1:9" ht="58.5" customHeight="1" x14ac:dyDescent="0.2">
      <c r="A48" s="85" t="str">
        <f>'прил 5'!A23</f>
        <v>Расходы накапитальный ремонт муниципальных учреждений культуры, в рамках подпрограммы «Развитие культурно-досуговой деятельности» муниципальной программы Красюковского сельского поселения Октябрьского района  «Развитие культуры» (Субсидии бюджетным учреждениям)</v>
      </c>
      <c r="B48" s="11">
        <v>951</v>
      </c>
      <c r="C48" s="37" t="s">
        <v>44</v>
      </c>
      <c r="D48" s="37" t="s">
        <v>6</v>
      </c>
      <c r="E48" s="165" t="s">
        <v>333</v>
      </c>
      <c r="F48" s="37" t="s">
        <v>46</v>
      </c>
      <c r="G48" s="111">
        <v>13350</v>
      </c>
      <c r="H48" s="36">
        <v>0</v>
      </c>
      <c r="I48" s="36">
        <v>0</v>
      </c>
    </row>
    <row r="49" spans="1:9" ht="91.5" customHeight="1" x14ac:dyDescent="0.2">
      <c r="A49" s="85" t="s">
        <v>267</v>
      </c>
      <c r="B49" s="11">
        <v>951</v>
      </c>
      <c r="C49" s="34" t="s">
        <v>44</v>
      </c>
      <c r="D49" s="34" t="s">
        <v>6</v>
      </c>
      <c r="E49" s="38" t="s">
        <v>266</v>
      </c>
      <c r="F49" s="34" t="s">
        <v>13</v>
      </c>
      <c r="G49" s="111">
        <v>0</v>
      </c>
      <c r="H49" s="36">
        <v>0</v>
      </c>
      <c r="I49" s="36">
        <v>0</v>
      </c>
    </row>
    <row r="50" spans="1:9" ht="69.75" customHeight="1" x14ac:dyDescent="0.2">
      <c r="A50" s="85" t="s">
        <v>66</v>
      </c>
      <c r="B50" s="11">
        <v>951</v>
      </c>
      <c r="C50" s="37" t="s">
        <v>35</v>
      </c>
      <c r="D50" s="37" t="s">
        <v>6</v>
      </c>
      <c r="E50" s="40" t="s">
        <v>48</v>
      </c>
      <c r="F50" s="37" t="s">
        <v>49</v>
      </c>
      <c r="G50" s="111">
        <f>'приложение 3'!F67</f>
        <v>488</v>
      </c>
      <c r="H50" s="36">
        <v>368</v>
      </c>
      <c r="I50" s="36">
        <v>368</v>
      </c>
    </row>
    <row r="51" spans="1:9" ht="101.25" customHeight="1" x14ac:dyDescent="0.2">
      <c r="A51" s="85" t="s">
        <v>318</v>
      </c>
      <c r="B51" s="11">
        <v>951</v>
      </c>
      <c r="C51" s="37" t="s">
        <v>50</v>
      </c>
      <c r="D51" s="37" t="s">
        <v>6</v>
      </c>
      <c r="E51" s="40" t="s">
        <v>52</v>
      </c>
      <c r="F51" s="37" t="s">
        <v>13</v>
      </c>
      <c r="G51" s="111">
        <v>50</v>
      </c>
      <c r="H51" s="36">
        <v>0</v>
      </c>
      <c r="I51" s="36">
        <v>0</v>
      </c>
    </row>
    <row r="52" spans="1:9" ht="63.75" hidden="1" x14ac:dyDescent="0.2">
      <c r="A52" s="85" t="s">
        <v>292</v>
      </c>
      <c r="B52" s="11">
        <v>951</v>
      </c>
      <c r="C52" s="11" t="s">
        <v>38</v>
      </c>
      <c r="D52" s="11" t="s">
        <v>32</v>
      </c>
      <c r="E52" s="40" t="s">
        <v>277</v>
      </c>
      <c r="F52" s="37" t="s">
        <v>13</v>
      </c>
      <c r="G52" s="36">
        <v>0</v>
      </c>
      <c r="H52" s="36">
        <v>0</v>
      </c>
      <c r="I52" s="36">
        <v>0</v>
      </c>
    </row>
    <row r="53" spans="1:9" ht="77.25" customHeight="1" x14ac:dyDescent="0.2">
      <c r="A53" s="85" t="s">
        <v>336</v>
      </c>
      <c r="B53" s="11">
        <v>951</v>
      </c>
      <c r="C53" s="37" t="s">
        <v>50</v>
      </c>
      <c r="D53" s="37" t="s">
        <v>7</v>
      </c>
      <c r="E53" s="40" t="s">
        <v>335</v>
      </c>
      <c r="F53" s="37" t="s">
        <v>13</v>
      </c>
      <c r="G53" s="111">
        <v>442.3</v>
      </c>
      <c r="H53" s="36">
        <v>0</v>
      </c>
      <c r="I53" s="36">
        <v>0</v>
      </c>
    </row>
    <row r="54" spans="1:9" x14ac:dyDescent="0.2">
      <c r="A54" s="146"/>
      <c r="B54" s="146"/>
      <c r="C54" s="3"/>
      <c r="D54" s="3"/>
      <c r="E54" s="3"/>
      <c r="F54" s="3"/>
      <c r="G54" s="148"/>
      <c r="H54" s="44"/>
      <c r="I54" s="44"/>
    </row>
    <row r="55" spans="1:9" ht="15.75" x14ac:dyDescent="0.25">
      <c r="A55" s="149" t="s">
        <v>138</v>
      </c>
      <c r="B55" s="149"/>
      <c r="C55" s="152"/>
      <c r="D55" s="41"/>
      <c r="E55" s="41"/>
      <c r="F55" s="41"/>
      <c r="G55" s="41"/>
      <c r="H55" s="189" t="s">
        <v>268</v>
      </c>
      <c r="I55" s="189"/>
    </row>
  </sheetData>
  <autoFilter ref="A12:K52"/>
  <mergeCells count="14">
    <mergeCell ref="H55:I55"/>
    <mergeCell ref="I9:I10"/>
    <mergeCell ref="C2:I2"/>
    <mergeCell ref="D3:I3"/>
    <mergeCell ref="A5:I7"/>
    <mergeCell ref="A9:A10"/>
    <mergeCell ref="B9:B10"/>
    <mergeCell ref="C9:C10"/>
    <mergeCell ref="D9:D10"/>
    <mergeCell ref="E9:E10"/>
    <mergeCell ref="F9:F10"/>
    <mergeCell ref="G9:G10"/>
    <mergeCell ref="H9:H10"/>
    <mergeCell ref="H8:I8"/>
  </mergeCells>
  <pageMargins left="0.70866141732283472" right="0.70866141732283472" top="0.35433070866141736" bottom="0.35433070866141736" header="0.31496062992125984" footer="0.31496062992125984"/>
  <pageSetup paperSize="9" scale="59" fitToHeight="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N73"/>
  <sheetViews>
    <sheetView view="pageBreakPreview" zoomScale="86" zoomScaleNormal="100" zoomScaleSheetLayoutView="86" workbookViewId="0">
      <selection activeCell="F19" sqref="F19"/>
    </sheetView>
  </sheetViews>
  <sheetFormatPr defaultColWidth="9.140625" defaultRowHeight="12.75" x14ac:dyDescent="0.2"/>
  <cols>
    <col min="1" max="1" width="59.28515625" style="10" customWidth="1"/>
    <col min="2" max="2" width="13.7109375" style="1" customWidth="1"/>
    <col min="3" max="3" width="6.42578125" style="1" customWidth="1"/>
    <col min="4" max="4" width="6.85546875" style="1" customWidth="1"/>
    <col min="5" max="5" width="8.28515625" style="1" customWidth="1"/>
    <col min="6" max="6" width="11.28515625" style="1" customWidth="1"/>
    <col min="7" max="8" width="9.85546875" style="1" customWidth="1"/>
    <col min="9" max="9" width="9.140625" style="1"/>
    <col min="10" max="10" width="11.7109375" style="1" customWidth="1"/>
    <col min="11" max="252" width="9.140625" style="1"/>
    <col min="253" max="253" width="59.28515625" style="1" customWidth="1"/>
    <col min="254" max="256" width="0" style="1" hidden="1" customWidth="1"/>
    <col min="257" max="257" width="13.7109375" style="1" customWidth="1"/>
    <col min="258" max="258" width="6.42578125" style="1" customWidth="1"/>
    <col min="259" max="259" width="6.85546875" style="1" customWidth="1"/>
    <col min="260" max="260" width="8.28515625" style="1" customWidth="1"/>
    <col min="261" max="261" width="0" style="1" hidden="1" customWidth="1"/>
    <col min="262" max="262" width="9.42578125" style="1" customWidth="1"/>
    <col min="263" max="264" width="9.85546875" style="1" customWidth="1"/>
    <col min="265" max="508" width="9.140625" style="1"/>
    <col min="509" max="509" width="59.28515625" style="1" customWidth="1"/>
    <col min="510" max="512" width="0" style="1" hidden="1" customWidth="1"/>
    <col min="513" max="513" width="13.7109375" style="1" customWidth="1"/>
    <col min="514" max="514" width="6.42578125" style="1" customWidth="1"/>
    <col min="515" max="515" width="6.85546875" style="1" customWidth="1"/>
    <col min="516" max="516" width="8.28515625" style="1" customWidth="1"/>
    <col min="517" max="517" width="0" style="1" hidden="1" customWidth="1"/>
    <col min="518" max="518" width="9.42578125" style="1" customWidth="1"/>
    <col min="519" max="520" width="9.85546875" style="1" customWidth="1"/>
    <col min="521" max="764" width="9.140625" style="1"/>
    <col min="765" max="765" width="59.28515625" style="1" customWidth="1"/>
    <col min="766" max="768" width="0" style="1" hidden="1" customWidth="1"/>
    <col min="769" max="769" width="13.7109375" style="1" customWidth="1"/>
    <col min="770" max="770" width="6.42578125" style="1" customWidth="1"/>
    <col min="771" max="771" width="6.85546875" style="1" customWidth="1"/>
    <col min="772" max="772" width="8.28515625" style="1" customWidth="1"/>
    <col min="773" max="773" width="0" style="1" hidden="1" customWidth="1"/>
    <col min="774" max="774" width="9.42578125" style="1" customWidth="1"/>
    <col min="775" max="776" width="9.85546875" style="1" customWidth="1"/>
    <col min="777" max="1020" width="9.140625" style="1"/>
    <col min="1021" max="1021" width="59.28515625" style="1" customWidth="1"/>
    <col min="1022" max="1024" width="0" style="1" hidden="1" customWidth="1"/>
    <col min="1025" max="1025" width="13.7109375" style="1" customWidth="1"/>
    <col min="1026" max="1026" width="6.42578125" style="1" customWidth="1"/>
    <col min="1027" max="1027" width="6.85546875" style="1" customWidth="1"/>
    <col min="1028" max="1028" width="8.28515625" style="1" customWidth="1"/>
    <col min="1029" max="1029" width="0" style="1" hidden="1" customWidth="1"/>
    <col min="1030" max="1030" width="9.42578125" style="1" customWidth="1"/>
    <col min="1031" max="1032" width="9.85546875" style="1" customWidth="1"/>
    <col min="1033" max="1276" width="9.140625" style="1"/>
    <col min="1277" max="1277" width="59.28515625" style="1" customWidth="1"/>
    <col min="1278" max="1280" width="0" style="1" hidden="1" customWidth="1"/>
    <col min="1281" max="1281" width="13.7109375" style="1" customWidth="1"/>
    <col min="1282" max="1282" width="6.42578125" style="1" customWidth="1"/>
    <col min="1283" max="1283" width="6.85546875" style="1" customWidth="1"/>
    <col min="1284" max="1284" width="8.28515625" style="1" customWidth="1"/>
    <col min="1285" max="1285" width="0" style="1" hidden="1" customWidth="1"/>
    <col min="1286" max="1286" width="9.42578125" style="1" customWidth="1"/>
    <col min="1287" max="1288" width="9.85546875" style="1" customWidth="1"/>
    <col min="1289" max="1532" width="9.140625" style="1"/>
    <col min="1533" max="1533" width="59.28515625" style="1" customWidth="1"/>
    <col min="1534" max="1536" width="0" style="1" hidden="1" customWidth="1"/>
    <col min="1537" max="1537" width="13.7109375" style="1" customWidth="1"/>
    <col min="1538" max="1538" width="6.42578125" style="1" customWidth="1"/>
    <col min="1539" max="1539" width="6.85546875" style="1" customWidth="1"/>
    <col min="1540" max="1540" width="8.28515625" style="1" customWidth="1"/>
    <col min="1541" max="1541" width="0" style="1" hidden="1" customWidth="1"/>
    <col min="1542" max="1542" width="9.42578125" style="1" customWidth="1"/>
    <col min="1543" max="1544" width="9.85546875" style="1" customWidth="1"/>
    <col min="1545" max="1788" width="9.140625" style="1"/>
    <col min="1789" max="1789" width="59.28515625" style="1" customWidth="1"/>
    <col min="1790" max="1792" width="0" style="1" hidden="1" customWidth="1"/>
    <col min="1793" max="1793" width="13.7109375" style="1" customWidth="1"/>
    <col min="1794" max="1794" width="6.42578125" style="1" customWidth="1"/>
    <col min="1795" max="1795" width="6.85546875" style="1" customWidth="1"/>
    <col min="1796" max="1796" width="8.28515625" style="1" customWidth="1"/>
    <col min="1797" max="1797" width="0" style="1" hidden="1" customWidth="1"/>
    <col min="1798" max="1798" width="9.42578125" style="1" customWidth="1"/>
    <col min="1799" max="1800" width="9.85546875" style="1" customWidth="1"/>
    <col min="1801" max="2044" width="9.140625" style="1"/>
    <col min="2045" max="2045" width="59.28515625" style="1" customWidth="1"/>
    <col min="2046" max="2048" width="0" style="1" hidden="1" customWidth="1"/>
    <col min="2049" max="2049" width="13.7109375" style="1" customWidth="1"/>
    <col min="2050" max="2050" width="6.42578125" style="1" customWidth="1"/>
    <col min="2051" max="2051" width="6.85546875" style="1" customWidth="1"/>
    <col min="2052" max="2052" width="8.28515625" style="1" customWidth="1"/>
    <col min="2053" max="2053" width="0" style="1" hidden="1" customWidth="1"/>
    <col min="2054" max="2054" width="9.42578125" style="1" customWidth="1"/>
    <col min="2055" max="2056" width="9.85546875" style="1" customWidth="1"/>
    <col min="2057" max="2300" width="9.140625" style="1"/>
    <col min="2301" max="2301" width="59.28515625" style="1" customWidth="1"/>
    <col min="2302" max="2304" width="0" style="1" hidden="1" customWidth="1"/>
    <col min="2305" max="2305" width="13.7109375" style="1" customWidth="1"/>
    <col min="2306" max="2306" width="6.42578125" style="1" customWidth="1"/>
    <col min="2307" max="2307" width="6.85546875" style="1" customWidth="1"/>
    <col min="2308" max="2308" width="8.28515625" style="1" customWidth="1"/>
    <col min="2309" max="2309" width="0" style="1" hidden="1" customWidth="1"/>
    <col min="2310" max="2310" width="9.42578125" style="1" customWidth="1"/>
    <col min="2311" max="2312" width="9.85546875" style="1" customWidth="1"/>
    <col min="2313" max="2556" width="9.140625" style="1"/>
    <col min="2557" max="2557" width="59.28515625" style="1" customWidth="1"/>
    <col min="2558" max="2560" width="0" style="1" hidden="1" customWidth="1"/>
    <col min="2561" max="2561" width="13.7109375" style="1" customWidth="1"/>
    <col min="2562" max="2562" width="6.42578125" style="1" customWidth="1"/>
    <col min="2563" max="2563" width="6.85546875" style="1" customWidth="1"/>
    <col min="2564" max="2564" width="8.28515625" style="1" customWidth="1"/>
    <col min="2565" max="2565" width="0" style="1" hidden="1" customWidth="1"/>
    <col min="2566" max="2566" width="9.42578125" style="1" customWidth="1"/>
    <col min="2567" max="2568" width="9.85546875" style="1" customWidth="1"/>
    <col min="2569" max="2812" width="9.140625" style="1"/>
    <col min="2813" max="2813" width="59.28515625" style="1" customWidth="1"/>
    <col min="2814" max="2816" width="0" style="1" hidden="1" customWidth="1"/>
    <col min="2817" max="2817" width="13.7109375" style="1" customWidth="1"/>
    <col min="2818" max="2818" width="6.42578125" style="1" customWidth="1"/>
    <col min="2819" max="2819" width="6.85546875" style="1" customWidth="1"/>
    <col min="2820" max="2820" width="8.28515625" style="1" customWidth="1"/>
    <col min="2821" max="2821" width="0" style="1" hidden="1" customWidth="1"/>
    <col min="2822" max="2822" width="9.42578125" style="1" customWidth="1"/>
    <col min="2823" max="2824" width="9.85546875" style="1" customWidth="1"/>
    <col min="2825" max="3068" width="9.140625" style="1"/>
    <col min="3069" max="3069" width="59.28515625" style="1" customWidth="1"/>
    <col min="3070" max="3072" width="0" style="1" hidden="1" customWidth="1"/>
    <col min="3073" max="3073" width="13.7109375" style="1" customWidth="1"/>
    <col min="3074" max="3074" width="6.42578125" style="1" customWidth="1"/>
    <col min="3075" max="3075" width="6.85546875" style="1" customWidth="1"/>
    <col min="3076" max="3076" width="8.28515625" style="1" customWidth="1"/>
    <col min="3077" max="3077" width="0" style="1" hidden="1" customWidth="1"/>
    <col min="3078" max="3078" width="9.42578125" style="1" customWidth="1"/>
    <col min="3079" max="3080" width="9.85546875" style="1" customWidth="1"/>
    <col min="3081" max="3324" width="9.140625" style="1"/>
    <col min="3325" max="3325" width="59.28515625" style="1" customWidth="1"/>
    <col min="3326" max="3328" width="0" style="1" hidden="1" customWidth="1"/>
    <col min="3329" max="3329" width="13.7109375" style="1" customWidth="1"/>
    <col min="3330" max="3330" width="6.42578125" style="1" customWidth="1"/>
    <col min="3331" max="3331" width="6.85546875" style="1" customWidth="1"/>
    <col min="3332" max="3332" width="8.28515625" style="1" customWidth="1"/>
    <col min="3333" max="3333" width="0" style="1" hidden="1" customWidth="1"/>
    <col min="3334" max="3334" width="9.42578125" style="1" customWidth="1"/>
    <col min="3335" max="3336" width="9.85546875" style="1" customWidth="1"/>
    <col min="3337" max="3580" width="9.140625" style="1"/>
    <col min="3581" max="3581" width="59.28515625" style="1" customWidth="1"/>
    <col min="3582" max="3584" width="0" style="1" hidden="1" customWidth="1"/>
    <col min="3585" max="3585" width="13.7109375" style="1" customWidth="1"/>
    <col min="3586" max="3586" width="6.42578125" style="1" customWidth="1"/>
    <col min="3587" max="3587" width="6.85546875" style="1" customWidth="1"/>
    <col min="3588" max="3588" width="8.28515625" style="1" customWidth="1"/>
    <col min="3589" max="3589" width="0" style="1" hidden="1" customWidth="1"/>
    <col min="3590" max="3590" width="9.42578125" style="1" customWidth="1"/>
    <col min="3591" max="3592" width="9.85546875" style="1" customWidth="1"/>
    <col min="3593" max="3836" width="9.140625" style="1"/>
    <col min="3837" max="3837" width="59.28515625" style="1" customWidth="1"/>
    <col min="3838" max="3840" width="0" style="1" hidden="1" customWidth="1"/>
    <col min="3841" max="3841" width="13.7109375" style="1" customWidth="1"/>
    <col min="3842" max="3842" width="6.42578125" style="1" customWidth="1"/>
    <col min="3843" max="3843" width="6.85546875" style="1" customWidth="1"/>
    <col min="3844" max="3844" width="8.28515625" style="1" customWidth="1"/>
    <col min="3845" max="3845" width="0" style="1" hidden="1" customWidth="1"/>
    <col min="3846" max="3846" width="9.42578125" style="1" customWidth="1"/>
    <col min="3847" max="3848" width="9.85546875" style="1" customWidth="1"/>
    <col min="3849" max="4092" width="9.140625" style="1"/>
    <col min="4093" max="4093" width="59.28515625" style="1" customWidth="1"/>
    <col min="4094" max="4096" width="0" style="1" hidden="1" customWidth="1"/>
    <col min="4097" max="4097" width="13.7109375" style="1" customWidth="1"/>
    <col min="4098" max="4098" width="6.42578125" style="1" customWidth="1"/>
    <col min="4099" max="4099" width="6.85546875" style="1" customWidth="1"/>
    <col min="4100" max="4100" width="8.28515625" style="1" customWidth="1"/>
    <col min="4101" max="4101" width="0" style="1" hidden="1" customWidth="1"/>
    <col min="4102" max="4102" width="9.42578125" style="1" customWidth="1"/>
    <col min="4103" max="4104" width="9.85546875" style="1" customWidth="1"/>
    <col min="4105" max="4348" width="9.140625" style="1"/>
    <col min="4349" max="4349" width="59.28515625" style="1" customWidth="1"/>
    <col min="4350" max="4352" width="0" style="1" hidden="1" customWidth="1"/>
    <col min="4353" max="4353" width="13.7109375" style="1" customWidth="1"/>
    <col min="4354" max="4354" width="6.42578125" style="1" customWidth="1"/>
    <col min="4355" max="4355" width="6.85546875" style="1" customWidth="1"/>
    <col min="4356" max="4356" width="8.28515625" style="1" customWidth="1"/>
    <col min="4357" max="4357" width="0" style="1" hidden="1" customWidth="1"/>
    <col min="4358" max="4358" width="9.42578125" style="1" customWidth="1"/>
    <col min="4359" max="4360" width="9.85546875" style="1" customWidth="1"/>
    <col min="4361" max="4604" width="9.140625" style="1"/>
    <col min="4605" max="4605" width="59.28515625" style="1" customWidth="1"/>
    <col min="4606" max="4608" width="0" style="1" hidden="1" customWidth="1"/>
    <col min="4609" max="4609" width="13.7109375" style="1" customWidth="1"/>
    <col min="4610" max="4610" width="6.42578125" style="1" customWidth="1"/>
    <col min="4611" max="4611" width="6.85546875" style="1" customWidth="1"/>
    <col min="4612" max="4612" width="8.28515625" style="1" customWidth="1"/>
    <col min="4613" max="4613" width="0" style="1" hidden="1" customWidth="1"/>
    <col min="4614" max="4614" width="9.42578125" style="1" customWidth="1"/>
    <col min="4615" max="4616" width="9.85546875" style="1" customWidth="1"/>
    <col min="4617" max="4860" width="9.140625" style="1"/>
    <col min="4861" max="4861" width="59.28515625" style="1" customWidth="1"/>
    <col min="4862" max="4864" width="0" style="1" hidden="1" customWidth="1"/>
    <col min="4865" max="4865" width="13.7109375" style="1" customWidth="1"/>
    <col min="4866" max="4866" width="6.42578125" style="1" customWidth="1"/>
    <col min="4867" max="4867" width="6.85546875" style="1" customWidth="1"/>
    <col min="4868" max="4868" width="8.28515625" style="1" customWidth="1"/>
    <col min="4869" max="4869" width="0" style="1" hidden="1" customWidth="1"/>
    <col min="4870" max="4870" width="9.42578125" style="1" customWidth="1"/>
    <col min="4871" max="4872" width="9.85546875" style="1" customWidth="1"/>
    <col min="4873" max="5116" width="9.140625" style="1"/>
    <col min="5117" max="5117" width="59.28515625" style="1" customWidth="1"/>
    <col min="5118" max="5120" width="0" style="1" hidden="1" customWidth="1"/>
    <col min="5121" max="5121" width="13.7109375" style="1" customWidth="1"/>
    <col min="5122" max="5122" width="6.42578125" style="1" customWidth="1"/>
    <col min="5123" max="5123" width="6.85546875" style="1" customWidth="1"/>
    <col min="5124" max="5124" width="8.28515625" style="1" customWidth="1"/>
    <col min="5125" max="5125" width="0" style="1" hidden="1" customWidth="1"/>
    <col min="5126" max="5126" width="9.42578125" style="1" customWidth="1"/>
    <col min="5127" max="5128" width="9.85546875" style="1" customWidth="1"/>
    <col min="5129" max="5372" width="9.140625" style="1"/>
    <col min="5373" max="5373" width="59.28515625" style="1" customWidth="1"/>
    <col min="5374" max="5376" width="0" style="1" hidden="1" customWidth="1"/>
    <col min="5377" max="5377" width="13.7109375" style="1" customWidth="1"/>
    <col min="5378" max="5378" width="6.42578125" style="1" customWidth="1"/>
    <col min="5379" max="5379" width="6.85546875" style="1" customWidth="1"/>
    <col min="5380" max="5380" width="8.28515625" style="1" customWidth="1"/>
    <col min="5381" max="5381" width="0" style="1" hidden="1" customWidth="1"/>
    <col min="5382" max="5382" width="9.42578125" style="1" customWidth="1"/>
    <col min="5383" max="5384" width="9.85546875" style="1" customWidth="1"/>
    <col min="5385" max="5628" width="9.140625" style="1"/>
    <col min="5629" max="5629" width="59.28515625" style="1" customWidth="1"/>
    <col min="5630" max="5632" width="0" style="1" hidden="1" customWidth="1"/>
    <col min="5633" max="5633" width="13.7109375" style="1" customWidth="1"/>
    <col min="5634" max="5634" width="6.42578125" style="1" customWidth="1"/>
    <col min="5635" max="5635" width="6.85546875" style="1" customWidth="1"/>
    <col min="5636" max="5636" width="8.28515625" style="1" customWidth="1"/>
    <col min="5637" max="5637" width="0" style="1" hidden="1" customWidth="1"/>
    <col min="5638" max="5638" width="9.42578125" style="1" customWidth="1"/>
    <col min="5639" max="5640" width="9.85546875" style="1" customWidth="1"/>
    <col min="5641" max="5884" width="9.140625" style="1"/>
    <col min="5885" max="5885" width="59.28515625" style="1" customWidth="1"/>
    <col min="5886" max="5888" width="0" style="1" hidden="1" customWidth="1"/>
    <col min="5889" max="5889" width="13.7109375" style="1" customWidth="1"/>
    <col min="5890" max="5890" width="6.42578125" style="1" customWidth="1"/>
    <col min="5891" max="5891" width="6.85546875" style="1" customWidth="1"/>
    <col min="5892" max="5892" width="8.28515625" style="1" customWidth="1"/>
    <col min="5893" max="5893" width="0" style="1" hidden="1" customWidth="1"/>
    <col min="5894" max="5894" width="9.42578125" style="1" customWidth="1"/>
    <col min="5895" max="5896" width="9.85546875" style="1" customWidth="1"/>
    <col min="5897" max="6140" width="9.140625" style="1"/>
    <col min="6141" max="6141" width="59.28515625" style="1" customWidth="1"/>
    <col min="6142" max="6144" width="0" style="1" hidden="1" customWidth="1"/>
    <col min="6145" max="6145" width="13.7109375" style="1" customWidth="1"/>
    <col min="6146" max="6146" width="6.42578125" style="1" customWidth="1"/>
    <col min="6147" max="6147" width="6.85546875" style="1" customWidth="1"/>
    <col min="6148" max="6148" width="8.28515625" style="1" customWidth="1"/>
    <col min="6149" max="6149" width="0" style="1" hidden="1" customWidth="1"/>
    <col min="6150" max="6150" width="9.42578125" style="1" customWidth="1"/>
    <col min="6151" max="6152" width="9.85546875" style="1" customWidth="1"/>
    <col min="6153" max="6396" width="9.140625" style="1"/>
    <col min="6397" max="6397" width="59.28515625" style="1" customWidth="1"/>
    <col min="6398" max="6400" width="0" style="1" hidden="1" customWidth="1"/>
    <col min="6401" max="6401" width="13.7109375" style="1" customWidth="1"/>
    <col min="6402" max="6402" width="6.42578125" style="1" customWidth="1"/>
    <col min="6403" max="6403" width="6.85546875" style="1" customWidth="1"/>
    <col min="6404" max="6404" width="8.28515625" style="1" customWidth="1"/>
    <col min="6405" max="6405" width="0" style="1" hidden="1" customWidth="1"/>
    <col min="6406" max="6406" width="9.42578125" style="1" customWidth="1"/>
    <col min="6407" max="6408" width="9.85546875" style="1" customWidth="1"/>
    <col min="6409" max="6652" width="9.140625" style="1"/>
    <col min="6653" max="6653" width="59.28515625" style="1" customWidth="1"/>
    <col min="6654" max="6656" width="0" style="1" hidden="1" customWidth="1"/>
    <col min="6657" max="6657" width="13.7109375" style="1" customWidth="1"/>
    <col min="6658" max="6658" width="6.42578125" style="1" customWidth="1"/>
    <col min="6659" max="6659" width="6.85546875" style="1" customWidth="1"/>
    <col min="6660" max="6660" width="8.28515625" style="1" customWidth="1"/>
    <col min="6661" max="6661" width="0" style="1" hidden="1" customWidth="1"/>
    <col min="6662" max="6662" width="9.42578125" style="1" customWidth="1"/>
    <col min="6663" max="6664" width="9.85546875" style="1" customWidth="1"/>
    <col min="6665" max="6908" width="9.140625" style="1"/>
    <col min="6909" max="6909" width="59.28515625" style="1" customWidth="1"/>
    <col min="6910" max="6912" width="0" style="1" hidden="1" customWidth="1"/>
    <col min="6913" max="6913" width="13.7109375" style="1" customWidth="1"/>
    <col min="6914" max="6914" width="6.42578125" style="1" customWidth="1"/>
    <col min="6915" max="6915" width="6.85546875" style="1" customWidth="1"/>
    <col min="6916" max="6916" width="8.28515625" style="1" customWidth="1"/>
    <col min="6917" max="6917" width="0" style="1" hidden="1" customWidth="1"/>
    <col min="6918" max="6918" width="9.42578125" style="1" customWidth="1"/>
    <col min="6919" max="6920" width="9.85546875" style="1" customWidth="1"/>
    <col min="6921" max="7164" width="9.140625" style="1"/>
    <col min="7165" max="7165" width="59.28515625" style="1" customWidth="1"/>
    <col min="7166" max="7168" width="0" style="1" hidden="1" customWidth="1"/>
    <col min="7169" max="7169" width="13.7109375" style="1" customWidth="1"/>
    <col min="7170" max="7170" width="6.42578125" style="1" customWidth="1"/>
    <col min="7171" max="7171" width="6.85546875" style="1" customWidth="1"/>
    <col min="7172" max="7172" width="8.28515625" style="1" customWidth="1"/>
    <col min="7173" max="7173" width="0" style="1" hidden="1" customWidth="1"/>
    <col min="7174" max="7174" width="9.42578125" style="1" customWidth="1"/>
    <col min="7175" max="7176" width="9.85546875" style="1" customWidth="1"/>
    <col min="7177" max="7420" width="9.140625" style="1"/>
    <col min="7421" max="7421" width="59.28515625" style="1" customWidth="1"/>
    <col min="7422" max="7424" width="0" style="1" hidden="1" customWidth="1"/>
    <col min="7425" max="7425" width="13.7109375" style="1" customWidth="1"/>
    <col min="7426" max="7426" width="6.42578125" style="1" customWidth="1"/>
    <col min="7427" max="7427" width="6.85546875" style="1" customWidth="1"/>
    <col min="7428" max="7428" width="8.28515625" style="1" customWidth="1"/>
    <col min="7429" max="7429" width="0" style="1" hidden="1" customWidth="1"/>
    <col min="7430" max="7430" width="9.42578125" style="1" customWidth="1"/>
    <col min="7431" max="7432" width="9.85546875" style="1" customWidth="1"/>
    <col min="7433" max="7676" width="9.140625" style="1"/>
    <col min="7677" max="7677" width="59.28515625" style="1" customWidth="1"/>
    <col min="7678" max="7680" width="0" style="1" hidden="1" customWidth="1"/>
    <col min="7681" max="7681" width="13.7109375" style="1" customWidth="1"/>
    <col min="7682" max="7682" width="6.42578125" style="1" customWidth="1"/>
    <col min="7683" max="7683" width="6.85546875" style="1" customWidth="1"/>
    <col min="7684" max="7684" width="8.28515625" style="1" customWidth="1"/>
    <col min="7685" max="7685" width="0" style="1" hidden="1" customWidth="1"/>
    <col min="7686" max="7686" width="9.42578125" style="1" customWidth="1"/>
    <col min="7687" max="7688" width="9.85546875" style="1" customWidth="1"/>
    <col min="7689" max="7932" width="9.140625" style="1"/>
    <col min="7933" max="7933" width="59.28515625" style="1" customWidth="1"/>
    <col min="7934" max="7936" width="0" style="1" hidden="1" customWidth="1"/>
    <col min="7937" max="7937" width="13.7109375" style="1" customWidth="1"/>
    <col min="7938" max="7938" width="6.42578125" style="1" customWidth="1"/>
    <col min="7939" max="7939" width="6.85546875" style="1" customWidth="1"/>
    <col min="7940" max="7940" width="8.28515625" style="1" customWidth="1"/>
    <col min="7941" max="7941" width="0" style="1" hidden="1" customWidth="1"/>
    <col min="7942" max="7942" width="9.42578125" style="1" customWidth="1"/>
    <col min="7943" max="7944" width="9.85546875" style="1" customWidth="1"/>
    <col min="7945" max="8188" width="9.140625" style="1"/>
    <col min="8189" max="8189" width="59.28515625" style="1" customWidth="1"/>
    <col min="8190" max="8192" width="0" style="1" hidden="1" customWidth="1"/>
    <col min="8193" max="8193" width="13.7109375" style="1" customWidth="1"/>
    <col min="8194" max="8194" width="6.42578125" style="1" customWidth="1"/>
    <col min="8195" max="8195" width="6.85546875" style="1" customWidth="1"/>
    <col min="8196" max="8196" width="8.28515625" style="1" customWidth="1"/>
    <col min="8197" max="8197" width="0" style="1" hidden="1" customWidth="1"/>
    <col min="8198" max="8198" width="9.42578125" style="1" customWidth="1"/>
    <col min="8199" max="8200" width="9.85546875" style="1" customWidth="1"/>
    <col min="8201" max="8444" width="9.140625" style="1"/>
    <col min="8445" max="8445" width="59.28515625" style="1" customWidth="1"/>
    <col min="8446" max="8448" width="0" style="1" hidden="1" customWidth="1"/>
    <col min="8449" max="8449" width="13.7109375" style="1" customWidth="1"/>
    <col min="8450" max="8450" width="6.42578125" style="1" customWidth="1"/>
    <col min="8451" max="8451" width="6.85546875" style="1" customWidth="1"/>
    <col min="8452" max="8452" width="8.28515625" style="1" customWidth="1"/>
    <col min="8453" max="8453" width="0" style="1" hidden="1" customWidth="1"/>
    <col min="8454" max="8454" width="9.42578125" style="1" customWidth="1"/>
    <col min="8455" max="8456" width="9.85546875" style="1" customWidth="1"/>
    <col min="8457" max="8700" width="9.140625" style="1"/>
    <col min="8701" max="8701" width="59.28515625" style="1" customWidth="1"/>
    <col min="8702" max="8704" width="0" style="1" hidden="1" customWidth="1"/>
    <col min="8705" max="8705" width="13.7109375" style="1" customWidth="1"/>
    <col min="8706" max="8706" width="6.42578125" style="1" customWidth="1"/>
    <col min="8707" max="8707" width="6.85546875" style="1" customWidth="1"/>
    <col min="8708" max="8708" width="8.28515625" style="1" customWidth="1"/>
    <col min="8709" max="8709" width="0" style="1" hidden="1" customWidth="1"/>
    <col min="8710" max="8710" width="9.42578125" style="1" customWidth="1"/>
    <col min="8711" max="8712" width="9.85546875" style="1" customWidth="1"/>
    <col min="8713" max="8956" width="9.140625" style="1"/>
    <col min="8957" max="8957" width="59.28515625" style="1" customWidth="1"/>
    <col min="8958" max="8960" width="0" style="1" hidden="1" customWidth="1"/>
    <col min="8961" max="8961" width="13.7109375" style="1" customWidth="1"/>
    <col min="8962" max="8962" width="6.42578125" style="1" customWidth="1"/>
    <col min="8963" max="8963" width="6.85546875" style="1" customWidth="1"/>
    <col min="8964" max="8964" width="8.28515625" style="1" customWidth="1"/>
    <col min="8965" max="8965" width="0" style="1" hidden="1" customWidth="1"/>
    <col min="8966" max="8966" width="9.42578125" style="1" customWidth="1"/>
    <col min="8967" max="8968" width="9.85546875" style="1" customWidth="1"/>
    <col min="8969" max="9212" width="9.140625" style="1"/>
    <col min="9213" max="9213" width="59.28515625" style="1" customWidth="1"/>
    <col min="9214" max="9216" width="0" style="1" hidden="1" customWidth="1"/>
    <col min="9217" max="9217" width="13.7109375" style="1" customWidth="1"/>
    <col min="9218" max="9218" width="6.42578125" style="1" customWidth="1"/>
    <col min="9219" max="9219" width="6.85546875" style="1" customWidth="1"/>
    <col min="9220" max="9220" width="8.28515625" style="1" customWidth="1"/>
    <col min="9221" max="9221" width="0" style="1" hidden="1" customWidth="1"/>
    <col min="9222" max="9222" width="9.42578125" style="1" customWidth="1"/>
    <col min="9223" max="9224" width="9.85546875" style="1" customWidth="1"/>
    <col min="9225" max="9468" width="9.140625" style="1"/>
    <col min="9469" max="9469" width="59.28515625" style="1" customWidth="1"/>
    <col min="9470" max="9472" width="0" style="1" hidden="1" customWidth="1"/>
    <col min="9473" max="9473" width="13.7109375" style="1" customWidth="1"/>
    <col min="9474" max="9474" width="6.42578125" style="1" customWidth="1"/>
    <col min="9475" max="9475" width="6.85546875" style="1" customWidth="1"/>
    <col min="9476" max="9476" width="8.28515625" style="1" customWidth="1"/>
    <col min="9477" max="9477" width="0" style="1" hidden="1" customWidth="1"/>
    <col min="9478" max="9478" width="9.42578125" style="1" customWidth="1"/>
    <col min="9479" max="9480" width="9.85546875" style="1" customWidth="1"/>
    <col min="9481" max="9724" width="9.140625" style="1"/>
    <col min="9725" max="9725" width="59.28515625" style="1" customWidth="1"/>
    <col min="9726" max="9728" width="0" style="1" hidden="1" customWidth="1"/>
    <col min="9729" max="9729" width="13.7109375" style="1" customWidth="1"/>
    <col min="9730" max="9730" width="6.42578125" style="1" customWidth="1"/>
    <col min="9731" max="9731" width="6.85546875" style="1" customWidth="1"/>
    <col min="9732" max="9732" width="8.28515625" style="1" customWidth="1"/>
    <col min="9733" max="9733" width="0" style="1" hidden="1" customWidth="1"/>
    <col min="9734" max="9734" width="9.42578125" style="1" customWidth="1"/>
    <col min="9735" max="9736" width="9.85546875" style="1" customWidth="1"/>
    <col min="9737" max="9980" width="9.140625" style="1"/>
    <col min="9981" max="9981" width="59.28515625" style="1" customWidth="1"/>
    <col min="9982" max="9984" width="0" style="1" hidden="1" customWidth="1"/>
    <col min="9985" max="9985" width="13.7109375" style="1" customWidth="1"/>
    <col min="9986" max="9986" width="6.42578125" style="1" customWidth="1"/>
    <col min="9987" max="9987" width="6.85546875" style="1" customWidth="1"/>
    <col min="9988" max="9988" width="8.28515625" style="1" customWidth="1"/>
    <col min="9989" max="9989" width="0" style="1" hidden="1" customWidth="1"/>
    <col min="9990" max="9990" width="9.42578125" style="1" customWidth="1"/>
    <col min="9991" max="9992" width="9.85546875" style="1" customWidth="1"/>
    <col min="9993" max="10236" width="9.140625" style="1"/>
    <col min="10237" max="10237" width="59.28515625" style="1" customWidth="1"/>
    <col min="10238" max="10240" width="0" style="1" hidden="1" customWidth="1"/>
    <col min="10241" max="10241" width="13.7109375" style="1" customWidth="1"/>
    <col min="10242" max="10242" width="6.42578125" style="1" customWidth="1"/>
    <col min="10243" max="10243" width="6.85546875" style="1" customWidth="1"/>
    <col min="10244" max="10244" width="8.28515625" style="1" customWidth="1"/>
    <col min="10245" max="10245" width="0" style="1" hidden="1" customWidth="1"/>
    <col min="10246" max="10246" width="9.42578125" style="1" customWidth="1"/>
    <col min="10247" max="10248" width="9.85546875" style="1" customWidth="1"/>
    <col min="10249" max="10492" width="9.140625" style="1"/>
    <col min="10493" max="10493" width="59.28515625" style="1" customWidth="1"/>
    <col min="10494" max="10496" width="0" style="1" hidden="1" customWidth="1"/>
    <col min="10497" max="10497" width="13.7109375" style="1" customWidth="1"/>
    <col min="10498" max="10498" width="6.42578125" style="1" customWidth="1"/>
    <col min="10499" max="10499" width="6.85546875" style="1" customWidth="1"/>
    <col min="10500" max="10500" width="8.28515625" style="1" customWidth="1"/>
    <col min="10501" max="10501" width="0" style="1" hidden="1" customWidth="1"/>
    <col min="10502" max="10502" width="9.42578125" style="1" customWidth="1"/>
    <col min="10503" max="10504" width="9.85546875" style="1" customWidth="1"/>
    <col min="10505" max="10748" width="9.140625" style="1"/>
    <col min="10749" max="10749" width="59.28515625" style="1" customWidth="1"/>
    <col min="10750" max="10752" width="0" style="1" hidden="1" customWidth="1"/>
    <col min="10753" max="10753" width="13.7109375" style="1" customWidth="1"/>
    <col min="10754" max="10754" width="6.42578125" style="1" customWidth="1"/>
    <col min="10755" max="10755" width="6.85546875" style="1" customWidth="1"/>
    <col min="10756" max="10756" width="8.28515625" style="1" customWidth="1"/>
    <col min="10757" max="10757" width="0" style="1" hidden="1" customWidth="1"/>
    <col min="10758" max="10758" width="9.42578125" style="1" customWidth="1"/>
    <col min="10759" max="10760" width="9.85546875" style="1" customWidth="1"/>
    <col min="10761" max="11004" width="9.140625" style="1"/>
    <col min="11005" max="11005" width="59.28515625" style="1" customWidth="1"/>
    <col min="11006" max="11008" width="0" style="1" hidden="1" customWidth="1"/>
    <col min="11009" max="11009" width="13.7109375" style="1" customWidth="1"/>
    <col min="11010" max="11010" width="6.42578125" style="1" customWidth="1"/>
    <col min="11011" max="11011" width="6.85546875" style="1" customWidth="1"/>
    <col min="11012" max="11012" width="8.28515625" style="1" customWidth="1"/>
    <col min="11013" max="11013" width="0" style="1" hidden="1" customWidth="1"/>
    <col min="11014" max="11014" width="9.42578125" style="1" customWidth="1"/>
    <col min="11015" max="11016" width="9.85546875" style="1" customWidth="1"/>
    <col min="11017" max="11260" width="9.140625" style="1"/>
    <col min="11261" max="11261" width="59.28515625" style="1" customWidth="1"/>
    <col min="11262" max="11264" width="0" style="1" hidden="1" customWidth="1"/>
    <col min="11265" max="11265" width="13.7109375" style="1" customWidth="1"/>
    <col min="11266" max="11266" width="6.42578125" style="1" customWidth="1"/>
    <col min="11267" max="11267" width="6.85546875" style="1" customWidth="1"/>
    <col min="11268" max="11268" width="8.28515625" style="1" customWidth="1"/>
    <col min="11269" max="11269" width="0" style="1" hidden="1" customWidth="1"/>
    <col min="11270" max="11270" width="9.42578125" style="1" customWidth="1"/>
    <col min="11271" max="11272" width="9.85546875" style="1" customWidth="1"/>
    <col min="11273" max="11516" width="9.140625" style="1"/>
    <col min="11517" max="11517" width="59.28515625" style="1" customWidth="1"/>
    <col min="11518" max="11520" width="0" style="1" hidden="1" customWidth="1"/>
    <col min="11521" max="11521" width="13.7109375" style="1" customWidth="1"/>
    <col min="11522" max="11522" width="6.42578125" style="1" customWidth="1"/>
    <col min="11523" max="11523" width="6.85546875" style="1" customWidth="1"/>
    <col min="11524" max="11524" width="8.28515625" style="1" customWidth="1"/>
    <col min="11525" max="11525" width="0" style="1" hidden="1" customWidth="1"/>
    <col min="11526" max="11526" width="9.42578125" style="1" customWidth="1"/>
    <col min="11527" max="11528" width="9.85546875" style="1" customWidth="1"/>
    <col min="11529" max="11772" width="9.140625" style="1"/>
    <col min="11773" max="11773" width="59.28515625" style="1" customWidth="1"/>
    <col min="11774" max="11776" width="0" style="1" hidden="1" customWidth="1"/>
    <col min="11777" max="11777" width="13.7109375" style="1" customWidth="1"/>
    <col min="11778" max="11778" width="6.42578125" style="1" customWidth="1"/>
    <col min="11779" max="11779" width="6.85546875" style="1" customWidth="1"/>
    <col min="11780" max="11780" width="8.28515625" style="1" customWidth="1"/>
    <col min="11781" max="11781" width="0" style="1" hidden="1" customWidth="1"/>
    <col min="11782" max="11782" width="9.42578125" style="1" customWidth="1"/>
    <col min="11783" max="11784" width="9.85546875" style="1" customWidth="1"/>
    <col min="11785" max="12028" width="9.140625" style="1"/>
    <col min="12029" max="12029" width="59.28515625" style="1" customWidth="1"/>
    <col min="12030" max="12032" width="0" style="1" hidden="1" customWidth="1"/>
    <col min="12033" max="12033" width="13.7109375" style="1" customWidth="1"/>
    <col min="12034" max="12034" width="6.42578125" style="1" customWidth="1"/>
    <col min="12035" max="12035" width="6.85546875" style="1" customWidth="1"/>
    <col min="12036" max="12036" width="8.28515625" style="1" customWidth="1"/>
    <col min="12037" max="12037" width="0" style="1" hidden="1" customWidth="1"/>
    <col min="12038" max="12038" width="9.42578125" style="1" customWidth="1"/>
    <col min="12039" max="12040" width="9.85546875" style="1" customWidth="1"/>
    <col min="12041" max="12284" width="9.140625" style="1"/>
    <col min="12285" max="12285" width="59.28515625" style="1" customWidth="1"/>
    <col min="12286" max="12288" width="0" style="1" hidden="1" customWidth="1"/>
    <col min="12289" max="12289" width="13.7109375" style="1" customWidth="1"/>
    <col min="12290" max="12290" width="6.42578125" style="1" customWidth="1"/>
    <col min="12291" max="12291" width="6.85546875" style="1" customWidth="1"/>
    <col min="12292" max="12292" width="8.28515625" style="1" customWidth="1"/>
    <col min="12293" max="12293" width="0" style="1" hidden="1" customWidth="1"/>
    <col min="12294" max="12294" width="9.42578125" style="1" customWidth="1"/>
    <col min="12295" max="12296" width="9.85546875" style="1" customWidth="1"/>
    <col min="12297" max="12540" width="9.140625" style="1"/>
    <col min="12541" max="12541" width="59.28515625" style="1" customWidth="1"/>
    <col min="12542" max="12544" width="0" style="1" hidden="1" customWidth="1"/>
    <col min="12545" max="12545" width="13.7109375" style="1" customWidth="1"/>
    <col min="12546" max="12546" width="6.42578125" style="1" customWidth="1"/>
    <col min="12547" max="12547" width="6.85546875" style="1" customWidth="1"/>
    <col min="12548" max="12548" width="8.28515625" style="1" customWidth="1"/>
    <col min="12549" max="12549" width="0" style="1" hidden="1" customWidth="1"/>
    <col min="12550" max="12550" width="9.42578125" style="1" customWidth="1"/>
    <col min="12551" max="12552" width="9.85546875" style="1" customWidth="1"/>
    <col min="12553" max="12796" width="9.140625" style="1"/>
    <col min="12797" max="12797" width="59.28515625" style="1" customWidth="1"/>
    <col min="12798" max="12800" width="0" style="1" hidden="1" customWidth="1"/>
    <col min="12801" max="12801" width="13.7109375" style="1" customWidth="1"/>
    <col min="12802" max="12802" width="6.42578125" style="1" customWidth="1"/>
    <col min="12803" max="12803" width="6.85546875" style="1" customWidth="1"/>
    <col min="12804" max="12804" width="8.28515625" style="1" customWidth="1"/>
    <col min="12805" max="12805" width="0" style="1" hidden="1" customWidth="1"/>
    <col min="12806" max="12806" width="9.42578125" style="1" customWidth="1"/>
    <col min="12807" max="12808" width="9.85546875" style="1" customWidth="1"/>
    <col min="12809" max="13052" width="9.140625" style="1"/>
    <col min="13053" max="13053" width="59.28515625" style="1" customWidth="1"/>
    <col min="13054" max="13056" width="0" style="1" hidden="1" customWidth="1"/>
    <col min="13057" max="13057" width="13.7109375" style="1" customWidth="1"/>
    <col min="13058" max="13058" width="6.42578125" style="1" customWidth="1"/>
    <col min="13059" max="13059" width="6.85546875" style="1" customWidth="1"/>
    <col min="13060" max="13060" width="8.28515625" style="1" customWidth="1"/>
    <col min="13061" max="13061" width="0" style="1" hidden="1" customWidth="1"/>
    <col min="13062" max="13062" width="9.42578125" style="1" customWidth="1"/>
    <col min="13063" max="13064" width="9.85546875" style="1" customWidth="1"/>
    <col min="13065" max="13308" width="9.140625" style="1"/>
    <col min="13309" max="13309" width="59.28515625" style="1" customWidth="1"/>
    <col min="13310" max="13312" width="0" style="1" hidden="1" customWidth="1"/>
    <col min="13313" max="13313" width="13.7109375" style="1" customWidth="1"/>
    <col min="13314" max="13314" width="6.42578125" style="1" customWidth="1"/>
    <col min="13315" max="13315" width="6.85546875" style="1" customWidth="1"/>
    <col min="13316" max="13316" width="8.28515625" style="1" customWidth="1"/>
    <col min="13317" max="13317" width="0" style="1" hidden="1" customWidth="1"/>
    <col min="13318" max="13318" width="9.42578125" style="1" customWidth="1"/>
    <col min="13319" max="13320" width="9.85546875" style="1" customWidth="1"/>
    <col min="13321" max="13564" width="9.140625" style="1"/>
    <col min="13565" max="13565" width="59.28515625" style="1" customWidth="1"/>
    <col min="13566" max="13568" width="0" style="1" hidden="1" customWidth="1"/>
    <col min="13569" max="13569" width="13.7109375" style="1" customWidth="1"/>
    <col min="13570" max="13570" width="6.42578125" style="1" customWidth="1"/>
    <col min="13571" max="13571" width="6.85546875" style="1" customWidth="1"/>
    <col min="13572" max="13572" width="8.28515625" style="1" customWidth="1"/>
    <col min="13573" max="13573" width="0" style="1" hidden="1" customWidth="1"/>
    <col min="13574" max="13574" width="9.42578125" style="1" customWidth="1"/>
    <col min="13575" max="13576" width="9.85546875" style="1" customWidth="1"/>
    <col min="13577" max="13820" width="9.140625" style="1"/>
    <col min="13821" max="13821" width="59.28515625" style="1" customWidth="1"/>
    <col min="13822" max="13824" width="0" style="1" hidden="1" customWidth="1"/>
    <col min="13825" max="13825" width="13.7109375" style="1" customWidth="1"/>
    <col min="13826" max="13826" width="6.42578125" style="1" customWidth="1"/>
    <col min="13827" max="13827" width="6.85546875" style="1" customWidth="1"/>
    <col min="13828" max="13828" width="8.28515625" style="1" customWidth="1"/>
    <col min="13829" max="13829" width="0" style="1" hidden="1" customWidth="1"/>
    <col min="13830" max="13830" width="9.42578125" style="1" customWidth="1"/>
    <col min="13831" max="13832" width="9.85546875" style="1" customWidth="1"/>
    <col min="13833" max="14076" width="9.140625" style="1"/>
    <col min="14077" max="14077" width="59.28515625" style="1" customWidth="1"/>
    <col min="14078" max="14080" width="0" style="1" hidden="1" customWidth="1"/>
    <col min="14081" max="14081" width="13.7109375" style="1" customWidth="1"/>
    <col min="14082" max="14082" width="6.42578125" style="1" customWidth="1"/>
    <col min="14083" max="14083" width="6.85546875" style="1" customWidth="1"/>
    <col min="14084" max="14084" width="8.28515625" style="1" customWidth="1"/>
    <col min="14085" max="14085" width="0" style="1" hidden="1" customWidth="1"/>
    <col min="14086" max="14086" width="9.42578125" style="1" customWidth="1"/>
    <col min="14087" max="14088" width="9.85546875" style="1" customWidth="1"/>
    <col min="14089" max="14332" width="9.140625" style="1"/>
    <col min="14333" max="14333" width="59.28515625" style="1" customWidth="1"/>
    <col min="14334" max="14336" width="0" style="1" hidden="1" customWidth="1"/>
    <col min="14337" max="14337" width="13.7109375" style="1" customWidth="1"/>
    <col min="14338" max="14338" width="6.42578125" style="1" customWidth="1"/>
    <col min="14339" max="14339" width="6.85546875" style="1" customWidth="1"/>
    <col min="14340" max="14340" width="8.28515625" style="1" customWidth="1"/>
    <col min="14341" max="14341" width="0" style="1" hidden="1" customWidth="1"/>
    <col min="14342" max="14342" width="9.42578125" style="1" customWidth="1"/>
    <col min="14343" max="14344" width="9.85546875" style="1" customWidth="1"/>
    <col min="14345" max="14588" width="9.140625" style="1"/>
    <col min="14589" max="14589" width="59.28515625" style="1" customWidth="1"/>
    <col min="14590" max="14592" width="0" style="1" hidden="1" customWidth="1"/>
    <col min="14593" max="14593" width="13.7109375" style="1" customWidth="1"/>
    <col min="14594" max="14594" width="6.42578125" style="1" customWidth="1"/>
    <col min="14595" max="14595" width="6.85546875" style="1" customWidth="1"/>
    <col min="14596" max="14596" width="8.28515625" style="1" customWidth="1"/>
    <col min="14597" max="14597" width="0" style="1" hidden="1" customWidth="1"/>
    <col min="14598" max="14598" width="9.42578125" style="1" customWidth="1"/>
    <col min="14599" max="14600" width="9.85546875" style="1" customWidth="1"/>
    <col min="14601" max="14844" width="9.140625" style="1"/>
    <col min="14845" max="14845" width="59.28515625" style="1" customWidth="1"/>
    <col min="14846" max="14848" width="0" style="1" hidden="1" customWidth="1"/>
    <col min="14849" max="14849" width="13.7109375" style="1" customWidth="1"/>
    <col min="14850" max="14850" width="6.42578125" style="1" customWidth="1"/>
    <col min="14851" max="14851" width="6.85546875" style="1" customWidth="1"/>
    <col min="14852" max="14852" width="8.28515625" style="1" customWidth="1"/>
    <col min="14853" max="14853" width="0" style="1" hidden="1" customWidth="1"/>
    <col min="14854" max="14854" width="9.42578125" style="1" customWidth="1"/>
    <col min="14855" max="14856" width="9.85546875" style="1" customWidth="1"/>
    <col min="14857" max="15100" width="9.140625" style="1"/>
    <col min="15101" max="15101" width="59.28515625" style="1" customWidth="1"/>
    <col min="15102" max="15104" width="0" style="1" hidden="1" customWidth="1"/>
    <col min="15105" max="15105" width="13.7109375" style="1" customWidth="1"/>
    <col min="15106" max="15106" width="6.42578125" style="1" customWidth="1"/>
    <col min="15107" max="15107" width="6.85546875" style="1" customWidth="1"/>
    <col min="15108" max="15108" width="8.28515625" style="1" customWidth="1"/>
    <col min="15109" max="15109" width="0" style="1" hidden="1" customWidth="1"/>
    <col min="15110" max="15110" width="9.42578125" style="1" customWidth="1"/>
    <col min="15111" max="15112" width="9.85546875" style="1" customWidth="1"/>
    <col min="15113" max="15356" width="9.140625" style="1"/>
    <col min="15357" max="15357" width="59.28515625" style="1" customWidth="1"/>
    <col min="15358" max="15360" width="0" style="1" hidden="1" customWidth="1"/>
    <col min="15361" max="15361" width="13.7109375" style="1" customWidth="1"/>
    <col min="15362" max="15362" width="6.42578125" style="1" customWidth="1"/>
    <col min="15363" max="15363" width="6.85546875" style="1" customWidth="1"/>
    <col min="15364" max="15364" width="8.28515625" style="1" customWidth="1"/>
    <col min="15365" max="15365" width="0" style="1" hidden="1" customWidth="1"/>
    <col min="15366" max="15366" width="9.42578125" style="1" customWidth="1"/>
    <col min="15367" max="15368" width="9.85546875" style="1" customWidth="1"/>
    <col min="15369" max="15612" width="9.140625" style="1"/>
    <col min="15613" max="15613" width="59.28515625" style="1" customWidth="1"/>
    <col min="15614" max="15616" width="0" style="1" hidden="1" customWidth="1"/>
    <col min="15617" max="15617" width="13.7109375" style="1" customWidth="1"/>
    <col min="15618" max="15618" width="6.42578125" style="1" customWidth="1"/>
    <col min="15619" max="15619" width="6.85546875" style="1" customWidth="1"/>
    <col min="15620" max="15620" width="8.28515625" style="1" customWidth="1"/>
    <col min="15621" max="15621" width="0" style="1" hidden="1" customWidth="1"/>
    <col min="15622" max="15622" width="9.42578125" style="1" customWidth="1"/>
    <col min="15623" max="15624" width="9.85546875" style="1" customWidth="1"/>
    <col min="15625" max="15868" width="9.140625" style="1"/>
    <col min="15869" max="15869" width="59.28515625" style="1" customWidth="1"/>
    <col min="15870" max="15872" width="0" style="1" hidden="1" customWidth="1"/>
    <col min="15873" max="15873" width="13.7109375" style="1" customWidth="1"/>
    <col min="15874" max="15874" width="6.42578125" style="1" customWidth="1"/>
    <col min="15875" max="15875" width="6.85546875" style="1" customWidth="1"/>
    <col min="15876" max="15876" width="8.28515625" style="1" customWidth="1"/>
    <col min="15877" max="15877" width="0" style="1" hidden="1" customWidth="1"/>
    <col min="15878" max="15878" width="9.42578125" style="1" customWidth="1"/>
    <col min="15879" max="15880" width="9.85546875" style="1" customWidth="1"/>
    <col min="15881" max="16124" width="9.140625" style="1"/>
    <col min="16125" max="16125" width="59.28515625" style="1" customWidth="1"/>
    <col min="16126" max="16128" width="0" style="1" hidden="1" customWidth="1"/>
    <col min="16129" max="16129" width="13.7109375" style="1" customWidth="1"/>
    <col min="16130" max="16130" width="6.42578125" style="1" customWidth="1"/>
    <col min="16131" max="16131" width="6.85546875" style="1" customWidth="1"/>
    <col min="16132" max="16132" width="8.28515625" style="1" customWidth="1"/>
    <col min="16133" max="16133" width="0" style="1" hidden="1" customWidth="1"/>
    <col min="16134" max="16134" width="9.42578125" style="1" customWidth="1"/>
    <col min="16135" max="16136" width="9.85546875" style="1" customWidth="1"/>
    <col min="16137" max="16384" width="9.140625" style="1"/>
  </cols>
  <sheetData>
    <row r="2" spans="1:14" x14ac:dyDescent="0.2">
      <c r="B2" s="198" t="s">
        <v>264</v>
      </c>
      <c r="C2" s="198"/>
      <c r="D2" s="198"/>
      <c r="E2" s="198"/>
      <c r="F2" s="198"/>
      <c r="G2" s="198"/>
      <c r="H2" s="198"/>
    </row>
    <row r="3" spans="1:14" ht="72.75" customHeight="1" x14ac:dyDescent="0.2">
      <c r="B3" s="199" t="s">
        <v>341</v>
      </c>
      <c r="C3" s="199"/>
      <c r="D3" s="199"/>
      <c r="E3" s="199"/>
      <c r="F3" s="199"/>
      <c r="G3" s="199"/>
      <c r="H3" s="199"/>
    </row>
    <row r="5" spans="1:14" ht="64.5" customHeight="1" x14ac:dyDescent="0.2">
      <c r="A5" s="188" t="s">
        <v>303</v>
      </c>
      <c r="B5" s="188"/>
      <c r="C5" s="188"/>
      <c r="D5" s="188"/>
      <c r="E5" s="188"/>
      <c r="F5" s="188"/>
      <c r="G5" s="188"/>
      <c r="H5" s="188"/>
    </row>
    <row r="6" spans="1:14" ht="25.5" customHeight="1" x14ac:dyDescent="0.2">
      <c r="A6" s="23"/>
      <c r="F6" s="197" t="s">
        <v>0</v>
      </c>
      <c r="G6" s="197"/>
      <c r="H6" s="197"/>
    </row>
    <row r="7" spans="1:14" s="3" customFormat="1" x14ac:dyDescent="0.2">
      <c r="A7" s="191" t="s">
        <v>83</v>
      </c>
      <c r="B7" s="195" t="s">
        <v>4</v>
      </c>
      <c r="C7" s="191" t="s">
        <v>5</v>
      </c>
      <c r="D7" s="191" t="s">
        <v>2</v>
      </c>
      <c r="E7" s="191" t="s">
        <v>3</v>
      </c>
      <c r="F7" s="202" t="s">
        <v>275</v>
      </c>
      <c r="G7" s="191" t="s">
        <v>289</v>
      </c>
      <c r="H7" s="191" t="s">
        <v>297</v>
      </c>
    </row>
    <row r="8" spans="1:14" s="3" customFormat="1" x14ac:dyDescent="0.2">
      <c r="A8" s="200"/>
      <c r="B8" s="201"/>
      <c r="C8" s="200"/>
      <c r="D8" s="200"/>
      <c r="E8" s="200"/>
      <c r="F8" s="203"/>
      <c r="G8" s="200"/>
      <c r="H8" s="200"/>
    </row>
    <row r="9" spans="1:14" s="3" customFormat="1" x14ac:dyDescent="0.2">
      <c r="A9" s="192"/>
      <c r="B9" s="196"/>
      <c r="C9" s="192"/>
      <c r="D9" s="192"/>
      <c r="E9" s="192"/>
      <c r="F9" s="204"/>
      <c r="G9" s="192"/>
      <c r="H9" s="192"/>
    </row>
    <row r="10" spans="1:14" s="3" customFormat="1" x14ac:dyDescent="0.2">
      <c r="A10" s="96">
        <v>1</v>
      </c>
      <c r="B10" s="22" t="s">
        <v>84</v>
      </c>
      <c r="C10" s="96">
        <v>3</v>
      </c>
      <c r="D10" s="96">
        <v>4</v>
      </c>
      <c r="E10" s="96">
        <v>5</v>
      </c>
      <c r="F10" s="128">
        <v>6</v>
      </c>
      <c r="G10" s="128">
        <v>7</v>
      </c>
      <c r="H10" s="128">
        <v>8</v>
      </c>
      <c r="J10" s="79"/>
    </row>
    <row r="11" spans="1:14" s="3" customFormat="1" x14ac:dyDescent="0.2">
      <c r="A11" s="4" t="s">
        <v>81</v>
      </c>
      <c r="B11" s="22"/>
      <c r="C11" s="96"/>
      <c r="D11" s="96"/>
      <c r="E11" s="96"/>
      <c r="F11" s="51">
        <f>F12+F15+F20+F25+F31+F34+F46+F55</f>
        <v>44091.741300000002</v>
      </c>
      <c r="G11" s="51">
        <v>27657.059999999998</v>
      </c>
      <c r="H11" s="51">
        <v>27256.359999999997</v>
      </c>
      <c r="I11" s="79">
        <f>F11-'приложение 3'!F8</f>
        <v>0</v>
      </c>
      <c r="J11" s="79">
        <f>G11-'приложение 3'!G8</f>
        <v>-3.6000000003696186E-2</v>
      </c>
      <c r="K11" s="79">
        <f>H11-'приложение 3'!H8</f>
        <v>-3.6000000003696186E-2</v>
      </c>
      <c r="L11" s="79"/>
    </row>
    <row r="12" spans="1:14" s="3" customFormat="1" ht="32.25" customHeight="1" x14ac:dyDescent="0.2">
      <c r="A12" s="4" t="s">
        <v>85</v>
      </c>
      <c r="B12" s="11" t="s">
        <v>86</v>
      </c>
      <c r="C12" s="11"/>
      <c r="D12" s="161"/>
      <c r="E12" s="96"/>
      <c r="F12" s="143">
        <f>F13</f>
        <v>488</v>
      </c>
      <c r="G12" s="143">
        <v>368</v>
      </c>
      <c r="H12" s="143">
        <v>368</v>
      </c>
      <c r="J12" s="95"/>
    </row>
    <row r="13" spans="1:14" s="3" customFormat="1" ht="48" customHeight="1" x14ac:dyDescent="0.2">
      <c r="A13" s="4" t="s">
        <v>87</v>
      </c>
      <c r="B13" s="11" t="s">
        <v>88</v>
      </c>
      <c r="C13" s="11"/>
      <c r="D13" s="161"/>
      <c r="E13" s="96"/>
      <c r="F13" s="143">
        <f>F14</f>
        <v>488</v>
      </c>
      <c r="G13" s="143">
        <v>368</v>
      </c>
      <c r="H13" s="143">
        <v>368</v>
      </c>
      <c r="J13" s="95"/>
    </row>
    <row r="14" spans="1:14" s="3" customFormat="1" ht="63.75" x14ac:dyDescent="0.2">
      <c r="A14" s="85" t="s">
        <v>66</v>
      </c>
      <c r="B14" s="40" t="s">
        <v>48</v>
      </c>
      <c r="C14" s="37" t="s">
        <v>49</v>
      </c>
      <c r="D14" s="37" t="s">
        <v>35</v>
      </c>
      <c r="E14" s="37" t="s">
        <v>6</v>
      </c>
      <c r="F14" s="36">
        <f>'приложение 3'!F67</f>
        <v>488</v>
      </c>
      <c r="G14" s="36">
        <v>368</v>
      </c>
      <c r="H14" s="36">
        <v>368</v>
      </c>
      <c r="J14" s="79"/>
      <c r="N14" s="79"/>
    </row>
    <row r="15" spans="1:14" s="3" customFormat="1" ht="51" x14ac:dyDescent="0.2">
      <c r="A15" s="85" t="s">
        <v>140</v>
      </c>
      <c r="B15" s="34" t="s">
        <v>89</v>
      </c>
      <c r="C15" s="34"/>
      <c r="D15" s="11"/>
      <c r="E15" s="11"/>
      <c r="F15" s="143">
        <f>F16+F18</f>
        <v>47.1</v>
      </c>
      <c r="G15" s="143">
        <v>37.1</v>
      </c>
      <c r="H15" s="143">
        <v>37.1</v>
      </c>
    </row>
    <row r="16" spans="1:14" s="3" customFormat="1" ht="51" x14ac:dyDescent="0.2">
      <c r="A16" s="85" t="s">
        <v>141</v>
      </c>
      <c r="B16" s="34" t="s">
        <v>90</v>
      </c>
      <c r="C16" s="34"/>
      <c r="D16" s="11"/>
      <c r="E16" s="11"/>
      <c r="F16" s="143">
        <f>F17</f>
        <v>10</v>
      </c>
      <c r="G16" s="143">
        <v>0</v>
      </c>
      <c r="H16" s="143">
        <v>0</v>
      </c>
    </row>
    <row r="17" spans="1:8" s="3" customFormat="1" ht="102" x14ac:dyDescent="0.2">
      <c r="A17" s="85" t="s">
        <v>72</v>
      </c>
      <c r="B17" s="40" t="s">
        <v>73</v>
      </c>
      <c r="C17" s="37" t="s">
        <v>13</v>
      </c>
      <c r="D17" s="37" t="s">
        <v>32</v>
      </c>
      <c r="E17" s="37" t="s">
        <v>35</v>
      </c>
      <c r="F17" s="143">
        <v>10</v>
      </c>
      <c r="G17" s="143">
        <v>0</v>
      </c>
      <c r="H17" s="143">
        <v>0</v>
      </c>
    </row>
    <row r="18" spans="1:8" s="3" customFormat="1" ht="76.5" x14ac:dyDescent="0.2">
      <c r="A18" s="85" t="s">
        <v>256</v>
      </c>
      <c r="B18" s="40" t="s">
        <v>257</v>
      </c>
      <c r="C18" s="37"/>
      <c r="D18" s="37"/>
      <c r="E18" s="37"/>
      <c r="F18" s="36">
        <v>37.1</v>
      </c>
      <c r="G18" s="36">
        <v>37.1</v>
      </c>
      <c r="H18" s="36">
        <v>37.1</v>
      </c>
    </row>
    <row r="19" spans="1:8" s="3" customFormat="1" ht="127.5" x14ac:dyDescent="0.2">
      <c r="A19" s="85" t="s">
        <v>139</v>
      </c>
      <c r="B19" s="37" t="s">
        <v>251</v>
      </c>
      <c r="C19" s="37" t="s">
        <v>13</v>
      </c>
      <c r="D19" s="11" t="s">
        <v>32</v>
      </c>
      <c r="E19" s="11" t="s">
        <v>35</v>
      </c>
      <c r="F19" s="143">
        <v>37.1</v>
      </c>
      <c r="G19" s="143">
        <v>37.1</v>
      </c>
      <c r="H19" s="143">
        <v>37.1</v>
      </c>
    </row>
    <row r="20" spans="1:8" s="3" customFormat="1" ht="25.5" x14ac:dyDescent="0.2">
      <c r="A20" s="85" t="s">
        <v>91</v>
      </c>
      <c r="B20" s="40" t="s">
        <v>92</v>
      </c>
      <c r="C20" s="37"/>
      <c r="D20" s="37"/>
      <c r="E20" s="37"/>
      <c r="F20" s="36">
        <f>F21</f>
        <v>20150</v>
      </c>
      <c r="G20" s="36">
        <v>7500</v>
      </c>
      <c r="H20" s="36">
        <v>7602.2</v>
      </c>
    </row>
    <row r="21" spans="1:8" s="3" customFormat="1" ht="38.25" x14ac:dyDescent="0.2">
      <c r="A21" s="4" t="s">
        <v>93</v>
      </c>
      <c r="B21" s="11" t="s">
        <v>258</v>
      </c>
      <c r="C21" s="11"/>
      <c r="D21" s="11"/>
      <c r="E21" s="11"/>
      <c r="F21" s="143">
        <f>F22+F23</f>
        <v>20150</v>
      </c>
      <c r="G21" s="143">
        <v>7500</v>
      </c>
      <c r="H21" s="143">
        <v>7602.2</v>
      </c>
    </row>
    <row r="22" spans="1:8" s="3" customFormat="1" ht="63.75" x14ac:dyDescent="0.2">
      <c r="A22" s="85" t="s">
        <v>291</v>
      </c>
      <c r="B22" s="40" t="s">
        <v>255</v>
      </c>
      <c r="C22" s="37" t="s">
        <v>46</v>
      </c>
      <c r="D22" s="37" t="s">
        <v>44</v>
      </c>
      <c r="E22" s="37" t="s">
        <v>6</v>
      </c>
      <c r="F22" s="36">
        <f>'приложение 3'!F62</f>
        <v>6800</v>
      </c>
      <c r="G22" s="36">
        <v>7500</v>
      </c>
      <c r="H22" s="36">
        <v>7602.2</v>
      </c>
    </row>
    <row r="23" spans="1:8" s="3" customFormat="1" ht="63.75" x14ac:dyDescent="0.2">
      <c r="A23" s="164" t="s">
        <v>337</v>
      </c>
      <c r="B23" s="165" t="s">
        <v>333</v>
      </c>
      <c r="C23" s="37" t="s">
        <v>46</v>
      </c>
      <c r="D23" s="37" t="s">
        <v>44</v>
      </c>
      <c r="E23" s="37" t="s">
        <v>6</v>
      </c>
      <c r="F23" s="36">
        <v>13350</v>
      </c>
      <c r="G23" s="36">
        <v>0</v>
      </c>
      <c r="H23" s="36">
        <v>0</v>
      </c>
    </row>
    <row r="24" spans="1:8" s="3" customFormat="1" ht="114" customHeight="1" x14ac:dyDescent="0.2">
      <c r="A24" s="162" t="s">
        <v>253</v>
      </c>
      <c r="B24" s="144" t="s">
        <v>266</v>
      </c>
      <c r="C24" s="144" t="s">
        <v>46</v>
      </c>
      <c r="D24" s="11" t="s">
        <v>44</v>
      </c>
      <c r="E24" s="11" t="s">
        <v>6</v>
      </c>
      <c r="F24" s="143">
        <v>0</v>
      </c>
      <c r="G24" s="143">
        <v>0</v>
      </c>
      <c r="H24" s="143">
        <v>0</v>
      </c>
    </row>
    <row r="25" spans="1:8" s="3" customFormat="1" ht="25.5" x14ac:dyDescent="0.2">
      <c r="A25" s="85" t="s">
        <v>273</v>
      </c>
      <c r="B25" s="40" t="s">
        <v>94</v>
      </c>
      <c r="C25" s="37"/>
      <c r="D25" s="37"/>
      <c r="E25" s="37"/>
      <c r="F25" s="36">
        <f>F26+F29</f>
        <v>492.3</v>
      </c>
      <c r="G25" s="36">
        <v>0</v>
      </c>
      <c r="H25" s="36">
        <v>0</v>
      </c>
    </row>
    <row r="26" spans="1:8" s="3" customFormat="1" ht="38.25" x14ac:dyDescent="0.2">
      <c r="A26" s="85" t="s">
        <v>274</v>
      </c>
      <c r="B26" s="40" t="s">
        <v>95</v>
      </c>
      <c r="C26" s="37"/>
      <c r="D26" s="37"/>
      <c r="E26" s="37"/>
      <c r="F26" s="36">
        <f>F27+F28</f>
        <v>492.3</v>
      </c>
      <c r="G26" s="36">
        <v>0</v>
      </c>
      <c r="H26" s="36">
        <v>0</v>
      </c>
    </row>
    <row r="27" spans="1:8" s="3" customFormat="1" ht="94.5" customHeight="1" x14ac:dyDescent="0.2">
      <c r="A27" s="85" t="s">
        <v>318</v>
      </c>
      <c r="B27" s="40" t="s">
        <v>52</v>
      </c>
      <c r="C27" s="37" t="s">
        <v>13</v>
      </c>
      <c r="D27" s="37" t="s">
        <v>50</v>
      </c>
      <c r="E27" s="37" t="s">
        <v>6</v>
      </c>
      <c r="F27" s="36">
        <v>50</v>
      </c>
      <c r="G27" s="36">
        <v>0</v>
      </c>
      <c r="H27" s="36">
        <v>0</v>
      </c>
    </row>
    <row r="28" spans="1:8" s="3" customFormat="1" ht="87.75" customHeight="1" x14ac:dyDescent="0.2">
      <c r="A28" s="85" t="s">
        <v>336</v>
      </c>
      <c r="B28" s="40" t="s">
        <v>335</v>
      </c>
      <c r="C28" s="37" t="s">
        <v>13</v>
      </c>
      <c r="D28" s="37" t="s">
        <v>50</v>
      </c>
      <c r="E28" s="37" t="s">
        <v>7</v>
      </c>
      <c r="F28" s="36">
        <v>442.3</v>
      </c>
      <c r="G28" s="36">
        <v>0</v>
      </c>
      <c r="H28" s="36">
        <v>0</v>
      </c>
    </row>
    <row r="29" spans="1:8" s="3" customFormat="1" ht="40.5" customHeight="1" x14ac:dyDescent="0.2">
      <c r="A29" s="85" t="s">
        <v>259</v>
      </c>
      <c r="B29" s="40" t="s">
        <v>260</v>
      </c>
      <c r="C29" s="37"/>
      <c r="D29" s="37"/>
      <c r="E29" s="37"/>
      <c r="F29" s="36">
        <v>0</v>
      </c>
      <c r="G29" s="36">
        <v>0</v>
      </c>
      <c r="H29" s="36">
        <v>0</v>
      </c>
    </row>
    <row r="30" spans="1:8" s="3" customFormat="1" ht="116.25" customHeight="1" x14ac:dyDescent="0.2">
      <c r="A30" s="4" t="s">
        <v>253</v>
      </c>
      <c r="B30" s="144" t="s">
        <v>254</v>
      </c>
      <c r="C30" s="144" t="s">
        <v>13</v>
      </c>
      <c r="D30" s="11" t="s">
        <v>22</v>
      </c>
      <c r="E30" s="11" t="s">
        <v>22</v>
      </c>
      <c r="F30" s="143">
        <v>0</v>
      </c>
      <c r="G30" s="143">
        <v>0</v>
      </c>
      <c r="H30" s="143">
        <v>0</v>
      </c>
    </row>
    <row r="31" spans="1:8" s="3" customFormat="1" ht="25.5" x14ac:dyDescent="0.2">
      <c r="A31" s="4" t="s">
        <v>96</v>
      </c>
      <c r="B31" s="11" t="s">
        <v>97</v>
      </c>
      <c r="C31" s="11"/>
      <c r="D31" s="11"/>
      <c r="E31" s="11"/>
      <c r="F31" s="143">
        <v>5074.6000000000004</v>
      </c>
      <c r="G31" s="143">
        <v>6576.9</v>
      </c>
      <c r="H31" s="143">
        <v>6693</v>
      </c>
    </row>
    <row r="32" spans="1:8" s="3" customFormat="1" ht="38.25" x14ac:dyDescent="0.2">
      <c r="A32" s="85" t="s">
        <v>98</v>
      </c>
      <c r="B32" s="40" t="s">
        <v>99</v>
      </c>
      <c r="C32" s="37"/>
      <c r="D32" s="37"/>
      <c r="E32" s="37"/>
      <c r="F32" s="143">
        <v>5074.6000000000004</v>
      </c>
      <c r="G32" s="143">
        <v>6576.9</v>
      </c>
      <c r="H32" s="143">
        <v>6693</v>
      </c>
    </row>
    <row r="33" spans="1:10" s="3" customFormat="1" ht="89.25" x14ac:dyDescent="0.2">
      <c r="A33" s="85" t="s">
        <v>137</v>
      </c>
      <c r="B33" s="40" t="s">
        <v>74</v>
      </c>
      <c r="C33" s="37" t="s">
        <v>13</v>
      </c>
      <c r="D33" s="37" t="s">
        <v>10</v>
      </c>
      <c r="E33" s="37" t="s">
        <v>34</v>
      </c>
      <c r="F33" s="36">
        <v>5074.6000000000004</v>
      </c>
      <c r="G33" s="36">
        <v>6576.9</v>
      </c>
      <c r="H33" s="36">
        <v>6693</v>
      </c>
    </row>
    <row r="34" spans="1:10" s="3" customFormat="1" ht="25.5" x14ac:dyDescent="0.2">
      <c r="A34" s="4" t="s">
        <v>100</v>
      </c>
      <c r="B34" s="11" t="s">
        <v>101</v>
      </c>
      <c r="C34" s="11"/>
      <c r="D34" s="11"/>
      <c r="E34" s="11"/>
      <c r="F34" s="143">
        <f>F35+F41+F44</f>
        <v>7339.3413</v>
      </c>
      <c r="G34" s="143">
        <v>3615.8</v>
      </c>
      <c r="H34" s="143">
        <v>3343.5</v>
      </c>
    </row>
    <row r="35" spans="1:10" s="3" customFormat="1" ht="38.25" x14ac:dyDescent="0.2">
      <c r="A35" s="85" t="s">
        <v>102</v>
      </c>
      <c r="B35" s="40" t="s">
        <v>103</v>
      </c>
      <c r="C35" s="37"/>
      <c r="D35" s="37"/>
      <c r="E35" s="37"/>
      <c r="F35" s="36">
        <f>F36+F37+F38+F39+F40</f>
        <v>3684.4412999999995</v>
      </c>
      <c r="G35" s="36">
        <f t="shared" ref="G35:H35" si="0">G36+G37+G38+G39+G40</f>
        <v>109</v>
      </c>
      <c r="H35" s="36">
        <f t="shared" si="0"/>
        <v>236</v>
      </c>
    </row>
    <row r="36" spans="1:10" s="3" customFormat="1" ht="63.75" x14ac:dyDescent="0.2">
      <c r="A36" s="162" t="s">
        <v>60</v>
      </c>
      <c r="B36" s="144" t="s">
        <v>40</v>
      </c>
      <c r="C36" s="11" t="s">
        <v>13</v>
      </c>
      <c r="D36" s="163" t="s">
        <v>38</v>
      </c>
      <c r="E36" s="11" t="s">
        <v>32</v>
      </c>
      <c r="F36" s="50">
        <f>50</f>
        <v>50</v>
      </c>
      <c r="G36" s="50">
        <v>73</v>
      </c>
      <c r="H36" s="50">
        <v>200</v>
      </c>
    </row>
    <row r="37" spans="1:10" s="3" customFormat="1" ht="76.5" x14ac:dyDescent="0.2">
      <c r="A37" s="162" t="s">
        <v>61</v>
      </c>
      <c r="B37" s="144" t="s">
        <v>41</v>
      </c>
      <c r="C37" s="11" t="s">
        <v>13</v>
      </c>
      <c r="D37" s="163" t="s">
        <v>38</v>
      </c>
      <c r="E37" s="11" t="s">
        <v>32</v>
      </c>
      <c r="F37" s="50">
        <f>'приложение 3'!F49</f>
        <v>536.04129999999998</v>
      </c>
      <c r="G37" s="50">
        <v>0</v>
      </c>
      <c r="H37" s="50">
        <v>0</v>
      </c>
    </row>
    <row r="38" spans="1:10" s="3" customFormat="1" ht="96.75" customHeight="1" x14ac:dyDescent="0.2">
      <c r="A38" s="164" t="s">
        <v>334</v>
      </c>
      <c r="B38" s="165" t="s">
        <v>330</v>
      </c>
      <c r="C38" s="37" t="s">
        <v>13</v>
      </c>
      <c r="D38" s="37" t="s">
        <v>38</v>
      </c>
      <c r="E38" s="37" t="s">
        <v>32</v>
      </c>
      <c r="F38" s="36">
        <f>3060-500+3.7</f>
        <v>2563.6999999999998</v>
      </c>
      <c r="G38" s="36">
        <v>0</v>
      </c>
      <c r="H38" s="36">
        <v>0</v>
      </c>
    </row>
    <row r="39" spans="1:10" s="167" customFormat="1" ht="51" x14ac:dyDescent="0.2">
      <c r="A39" s="164" t="s">
        <v>332</v>
      </c>
      <c r="B39" s="165" t="s">
        <v>331</v>
      </c>
      <c r="C39" s="166" t="s">
        <v>13</v>
      </c>
      <c r="D39" s="166" t="s">
        <v>38</v>
      </c>
      <c r="E39" s="166" t="s">
        <v>32</v>
      </c>
      <c r="F39" s="111">
        <v>498.7</v>
      </c>
      <c r="G39" s="111">
        <v>0</v>
      </c>
      <c r="H39" s="111">
        <v>0</v>
      </c>
    </row>
    <row r="40" spans="1:10" s="3" customFormat="1" ht="63.75" x14ac:dyDescent="0.2">
      <c r="A40" s="85" t="s">
        <v>135</v>
      </c>
      <c r="B40" s="40" t="s">
        <v>41</v>
      </c>
      <c r="C40" s="37" t="s">
        <v>14</v>
      </c>
      <c r="D40" s="37" t="s">
        <v>38</v>
      </c>
      <c r="E40" s="37" t="s">
        <v>32</v>
      </c>
      <c r="F40" s="36">
        <v>36</v>
      </c>
      <c r="G40" s="36">
        <v>36</v>
      </c>
      <c r="H40" s="36">
        <v>36</v>
      </c>
    </row>
    <row r="41" spans="1:10" s="3" customFormat="1" ht="38.25" x14ac:dyDescent="0.2">
      <c r="A41" s="108" t="s">
        <v>104</v>
      </c>
      <c r="B41" s="155" t="s">
        <v>105</v>
      </c>
      <c r="C41" s="155"/>
      <c r="D41" s="11"/>
      <c r="E41" s="11"/>
      <c r="F41" s="143">
        <f>F42+F43</f>
        <v>3624.9</v>
      </c>
      <c r="G41" s="143">
        <f t="shared" ref="G41:H41" si="1">G42+G43</f>
        <v>3506.8</v>
      </c>
      <c r="H41" s="143">
        <f t="shared" si="1"/>
        <v>3107.5</v>
      </c>
    </row>
    <row r="42" spans="1:10" s="3" customFormat="1" ht="76.5" x14ac:dyDescent="0.2">
      <c r="A42" s="108" t="s">
        <v>62</v>
      </c>
      <c r="B42" s="155" t="s">
        <v>42</v>
      </c>
      <c r="C42" s="155" t="s">
        <v>13</v>
      </c>
      <c r="D42" s="11" t="s">
        <v>38</v>
      </c>
      <c r="E42" s="11" t="s">
        <v>32</v>
      </c>
      <c r="F42" s="143">
        <f>200+200</f>
        <v>400</v>
      </c>
      <c r="G42" s="143">
        <v>506.8</v>
      </c>
      <c r="H42" s="143">
        <v>107.5</v>
      </c>
    </row>
    <row r="43" spans="1:10" s="3" customFormat="1" ht="76.5" x14ac:dyDescent="0.2">
      <c r="A43" s="85" t="s">
        <v>63</v>
      </c>
      <c r="B43" s="40" t="s">
        <v>43</v>
      </c>
      <c r="C43" s="37" t="s">
        <v>13</v>
      </c>
      <c r="D43" s="37" t="s">
        <v>38</v>
      </c>
      <c r="E43" s="37" t="s">
        <v>32</v>
      </c>
      <c r="F43" s="36">
        <f>3724.9-500</f>
        <v>3224.9</v>
      </c>
      <c r="G43" s="36">
        <v>3000</v>
      </c>
      <c r="H43" s="36">
        <v>3000</v>
      </c>
    </row>
    <row r="44" spans="1:10" s="3" customFormat="1" ht="38.25" x14ac:dyDescent="0.2">
      <c r="A44" s="85" t="s">
        <v>142</v>
      </c>
      <c r="B44" s="40" t="s">
        <v>143</v>
      </c>
      <c r="C44" s="37"/>
      <c r="D44" s="37"/>
      <c r="E44" s="37"/>
      <c r="F44" s="36">
        <f>F45</f>
        <v>30</v>
      </c>
      <c r="G44" s="36">
        <v>0</v>
      </c>
      <c r="H44" s="36">
        <v>0</v>
      </c>
      <c r="J44" s="86"/>
    </row>
    <row r="45" spans="1:10" s="3" customFormat="1" ht="76.5" x14ac:dyDescent="0.2">
      <c r="A45" s="85" t="s">
        <v>78</v>
      </c>
      <c r="B45" s="40" t="s">
        <v>77</v>
      </c>
      <c r="C45" s="37" t="s">
        <v>13</v>
      </c>
      <c r="D45" s="37" t="s">
        <v>10</v>
      </c>
      <c r="E45" s="37" t="s">
        <v>37</v>
      </c>
      <c r="F45" s="36">
        <v>30</v>
      </c>
      <c r="G45" s="36">
        <v>0</v>
      </c>
      <c r="H45" s="36">
        <v>0</v>
      </c>
      <c r="J45" s="86"/>
    </row>
    <row r="46" spans="1:10" s="3" customFormat="1" ht="38.25" x14ac:dyDescent="0.2">
      <c r="A46" s="85" t="s">
        <v>261</v>
      </c>
      <c r="B46" s="40" t="s">
        <v>106</v>
      </c>
      <c r="C46" s="37"/>
      <c r="D46" s="37"/>
      <c r="E46" s="37"/>
      <c r="F46" s="36">
        <f>F47</f>
        <v>9252.9</v>
      </c>
      <c r="G46" s="36">
        <v>8392.26</v>
      </c>
      <c r="H46" s="36">
        <v>7530.26</v>
      </c>
    </row>
    <row r="47" spans="1:10" s="3" customFormat="1" ht="63.75" x14ac:dyDescent="0.2">
      <c r="A47" s="108" t="s">
        <v>262</v>
      </c>
      <c r="B47" s="37" t="s">
        <v>107</v>
      </c>
      <c r="C47" s="145"/>
      <c r="D47" s="11"/>
      <c r="E47" s="11"/>
      <c r="F47" s="143">
        <f>F48+F49+F50+F51+F52+F53+F54</f>
        <v>9252.9</v>
      </c>
      <c r="G47" s="143">
        <v>8392.26</v>
      </c>
      <c r="H47" s="143">
        <v>7530.26</v>
      </c>
    </row>
    <row r="48" spans="1:10" s="3" customFormat="1" ht="102" x14ac:dyDescent="0.2">
      <c r="A48" s="85" t="s">
        <v>315</v>
      </c>
      <c r="B48" s="40" t="s">
        <v>11</v>
      </c>
      <c r="C48" s="37" t="s">
        <v>8</v>
      </c>
      <c r="D48" s="37" t="s">
        <v>6</v>
      </c>
      <c r="E48" s="37" t="s">
        <v>10</v>
      </c>
      <c r="F48" s="36">
        <f>8592.8-206.6</f>
        <v>8386.1999999999989</v>
      </c>
      <c r="G48" s="36">
        <v>7519.3</v>
      </c>
      <c r="H48" s="36">
        <v>7372.56</v>
      </c>
    </row>
    <row r="49" spans="1:8" s="3" customFormat="1" ht="102" x14ac:dyDescent="0.2">
      <c r="A49" s="85" t="s">
        <v>242</v>
      </c>
      <c r="B49" s="40" t="s">
        <v>12</v>
      </c>
      <c r="C49" s="37" t="s">
        <v>13</v>
      </c>
      <c r="D49" s="37" t="s">
        <v>6</v>
      </c>
      <c r="E49" s="37" t="s">
        <v>10</v>
      </c>
      <c r="F49" s="36">
        <v>500</v>
      </c>
      <c r="G49" s="36">
        <v>565.26</v>
      </c>
      <c r="H49" s="36">
        <v>50</v>
      </c>
    </row>
    <row r="50" spans="1:8" s="3" customFormat="1" ht="89.25" x14ac:dyDescent="0.2">
      <c r="A50" s="4" t="s">
        <v>247</v>
      </c>
      <c r="B50" s="11" t="s">
        <v>12</v>
      </c>
      <c r="C50" s="11" t="s">
        <v>14</v>
      </c>
      <c r="D50" s="11" t="s">
        <v>6</v>
      </c>
      <c r="E50" s="11" t="s">
        <v>10</v>
      </c>
      <c r="F50" s="143">
        <v>1.7</v>
      </c>
      <c r="G50" s="143">
        <v>1.7</v>
      </c>
      <c r="H50" s="143">
        <v>1.7</v>
      </c>
    </row>
    <row r="51" spans="1:8" s="3" customFormat="1" ht="89.25" x14ac:dyDescent="0.2">
      <c r="A51" s="85" t="s">
        <v>243</v>
      </c>
      <c r="B51" s="40" t="s">
        <v>12</v>
      </c>
      <c r="C51" s="37" t="s">
        <v>14</v>
      </c>
      <c r="D51" s="37" t="s">
        <v>6</v>
      </c>
      <c r="E51" s="37" t="s">
        <v>10</v>
      </c>
      <c r="F51" s="36">
        <v>1</v>
      </c>
      <c r="G51" s="36">
        <v>1</v>
      </c>
      <c r="H51" s="36">
        <v>1</v>
      </c>
    </row>
    <row r="52" spans="1:8" s="3" customFormat="1" ht="102" x14ac:dyDescent="0.2">
      <c r="A52" s="4" t="s">
        <v>246</v>
      </c>
      <c r="B52" s="11" t="s">
        <v>12</v>
      </c>
      <c r="C52" s="11" t="s">
        <v>13</v>
      </c>
      <c r="D52" s="11" t="s">
        <v>6</v>
      </c>
      <c r="E52" s="11" t="s">
        <v>25</v>
      </c>
      <c r="F52" s="143">
        <f>300+59+14-20-10</f>
        <v>343</v>
      </c>
      <c r="G52" s="143">
        <v>300</v>
      </c>
      <c r="H52" s="143">
        <v>100</v>
      </c>
    </row>
    <row r="53" spans="1:8" s="3" customFormat="1" ht="127.5" x14ac:dyDescent="0.2">
      <c r="A53" s="4" t="s">
        <v>241</v>
      </c>
      <c r="B53" s="11" t="s">
        <v>26</v>
      </c>
      <c r="C53" s="11" t="s">
        <v>13</v>
      </c>
      <c r="D53" s="11" t="s">
        <v>6</v>
      </c>
      <c r="E53" s="11" t="s">
        <v>25</v>
      </c>
      <c r="F53" s="143">
        <v>21</v>
      </c>
      <c r="G53" s="143">
        <v>5</v>
      </c>
      <c r="H53" s="143">
        <v>5</v>
      </c>
    </row>
    <row r="54" spans="1:8" s="3" customFormat="1" ht="102" x14ac:dyDescent="0.2">
      <c r="A54" s="85" t="s">
        <v>242</v>
      </c>
      <c r="B54" s="37" t="s">
        <v>12</v>
      </c>
      <c r="C54" s="37" t="s">
        <v>13</v>
      </c>
      <c r="D54" s="37" t="s">
        <v>22</v>
      </c>
      <c r="E54" s="37" t="s">
        <v>38</v>
      </c>
      <c r="F54" s="36">
        <v>0</v>
      </c>
      <c r="G54" s="36">
        <v>0</v>
      </c>
      <c r="H54" s="36">
        <v>0</v>
      </c>
    </row>
    <row r="55" spans="1:8" s="3" customFormat="1" ht="25.5" x14ac:dyDescent="0.2">
      <c r="A55" s="85" t="s">
        <v>108</v>
      </c>
      <c r="B55" s="37" t="s">
        <v>109</v>
      </c>
      <c r="C55" s="37"/>
      <c r="D55" s="37"/>
      <c r="E55" s="37"/>
      <c r="F55" s="36">
        <f>F56</f>
        <v>1247.5</v>
      </c>
      <c r="G55" s="36">
        <v>1167</v>
      </c>
      <c r="H55" s="36">
        <v>1682.3000000000002</v>
      </c>
    </row>
    <row r="56" spans="1:8" s="3" customFormat="1" x14ac:dyDescent="0.2">
      <c r="A56" s="85" t="s">
        <v>110</v>
      </c>
      <c r="B56" s="37" t="s">
        <v>111</v>
      </c>
      <c r="C56" s="37"/>
      <c r="D56" s="37"/>
      <c r="E56" s="37"/>
      <c r="F56" s="36">
        <f>SUM(F57:F70)</f>
        <v>1247.5</v>
      </c>
      <c r="G56" s="36">
        <v>1167</v>
      </c>
      <c r="H56" s="36">
        <v>1682.3000000000002</v>
      </c>
    </row>
    <row r="57" spans="1:8" s="3" customFormat="1" ht="63.75" x14ac:dyDescent="0.2">
      <c r="A57" s="85" t="s">
        <v>271</v>
      </c>
      <c r="B57" s="37" t="s">
        <v>29</v>
      </c>
      <c r="C57" s="37" t="s">
        <v>13</v>
      </c>
      <c r="D57" s="37" t="s">
        <v>6</v>
      </c>
      <c r="E57" s="37" t="s">
        <v>32</v>
      </c>
      <c r="F57" s="36">
        <v>45</v>
      </c>
      <c r="G57" s="36">
        <v>5</v>
      </c>
      <c r="H57" s="36">
        <v>5</v>
      </c>
    </row>
    <row r="58" spans="1:8" s="3" customFormat="1" ht="76.5" x14ac:dyDescent="0.2">
      <c r="A58" s="85" t="s">
        <v>54</v>
      </c>
      <c r="B58" s="37" t="s">
        <v>53</v>
      </c>
      <c r="C58" s="37" t="s">
        <v>13</v>
      </c>
      <c r="D58" s="37" t="s">
        <v>6</v>
      </c>
      <c r="E58" s="37" t="s">
        <v>10</v>
      </c>
      <c r="F58" s="36">
        <v>0.2</v>
      </c>
      <c r="G58" s="36">
        <v>0.2</v>
      </c>
      <c r="H58" s="36">
        <v>0.2</v>
      </c>
    </row>
    <row r="59" spans="1:8" s="3" customFormat="1" ht="51" x14ac:dyDescent="0.2">
      <c r="A59" s="85" t="s">
        <v>136</v>
      </c>
      <c r="B59" s="40" t="s">
        <v>15</v>
      </c>
      <c r="C59" s="37" t="s">
        <v>8</v>
      </c>
      <c r="D59" s="37" t="s">
        <v>6</v>
      </c>
      <c r="E59" s="37" t="s">
        <v>10</v>
      </c>
      <c r="F59" s="36">
        <v>8.8000000000000007</v>
      </c>
      <c r="G59" s="36">
        <v>8.8000000000000007</v>
      </c>
      <c r="H59" s="36">
        <v>8.8000000000000007</v>
      </c>
    </row>
    <row r="60" spans="1:8" s="3" customFormat="1" ht="127.5" x14ac:dyDescent="0.2">
      <c r="A60" s="85" t="s">
        <v>17</v>
      </c>
      <c r="B60" s="40" t="s">
        <v>18</v>
      </c>
      <c r="C60" s="37" t="s">
        <v>16</v>
      </c>
      <c r="D60" s="37" t="s">
        <v>6</v>
      </c>
      <c r="E60" s="37" t="s">
        <v>10</v>
      </c>
      <c r="F60" s="36">
        <v>58.5</v>
      </c>
      <c r="G60" s="36">
        <v>60.8</v>
      </c>
      <c r="H60" s="36">
        <v>63.2</v>
      </c>
    </row>
    <row r="61" spans="1:8" s="3" customFormat="1" ht="89.25" x14ac:dyDescent="0.2">
      <c r="A61" s="162" t="s">
        <v>55</v>
      </c>
      <c r="B61" s="11" t="s">
        <v>21</v>
      </c>
      <c r="C61" s="11" t="s">
        <v>16</v>
      </c>
      <c r="D61" s="11" t="s">
        <v>6</v>
      </c>
      <c r="E61" s="11" t="s">
        <v>20</v>
      </c>
      <c r="F61" s="143">
        <v>68.3</v>
      </c>
      <c r="G61" s="143">
        <v>70.400000000000006</v>
      </c>
      <c r="H61" s="143">
        <v>73.3</v>
      </c>
    </row>
    <row r="62" spans="1:8" s="3" customFormat="1" ht="76.5" x14ac:dyDescent="0.2">
      <c r="A62" s="162" t="s">
        <v>244</v>
      </c>
      <c r="B62" s="11" t="s">
        <v>245</v>
      </c>
      <c r="C62" s="11" t="s">
        <v>16</v>
      </c>
      <c r="D62" s="11" t="s">
        <v>6</v>
      </c>
      <c r="E62" s="11" t="s">
        <v>20</v>
      </c>
      <c r="F62" s="143">
        <v>79.3</v>
      </c>
      <c r="G62" s="143">
        <v>81.900000000000006</v>
      </c>
      <c r="H62" s="143">
        <v>85.1</v>
      </c>
    </row>
    <row r="63" spans="1:8" s="3" customFormat="1" ht="99" customHeight="1" x14ac:dyDescent="0.2">
      <c r="A63" s="85" t="s">
        <v>67</v>
      </c>
      <c r="B63" s="40" t="s">
        <v>27</v>
      </c>
      <c r="C63" s="37" t="s">
        <v>16</v>
      </c>
      <c r="D63" s="37" t="s">
        <v>6</v>
      </c>
      <c r="E63" s="37" t="s">
        <v>25</v>
      </c>
      <c r="F63" s="36">
        <v>75.5</v>
      </c>
      <c r="G63" s="36">
        <v>78.599999999999994</v>
      </c>
      <c r="H63" s="36">
        <v>81.7</v>
      </c>
    </row>
    <row r="64" spans="1:8" s="3" customFormat="1" ht="111" customHeight="1" x14ac:dyDescent="0.2">
      <c r="A64" s="85" t="s">
        <v>56</v>
      </c>
      <c r="B64" s="40" t="s">
        <v>28</v>
      </c>
      <c r="C64" s="37" t="s">
        <v>16</v>
      </c>
      <c r="D64" s="37" t="s">
        <v>6</v>
      </c>
      <c r="E64" s="37" t="s">
        <v>25</v>
      </c>
      <c r="F64" s="36">
        <v>50.4</v>
      </c>
      <c r="G64" s="36">
        <v>52.3</v>
      </c>
      <c r="H64" s="36">
        <v>54.4</v>
      </c>
    </row>
    <row r="65" spans="1:8" s="3" customFormat="1" ht="45.75" customHeight="1" x14ac:dyDescent="0.2">
      <c r="A65" s="85" t="s">
        <v>248</v>
      </c>
      <c r="B65" s="37" t="s">
        <v>249</v>
      </c>
      <c r="C65" s="37" t="s">
        <v>23</v>
      </c>
      <c r="D65" s="37" t="s">
        <v>6</v>
      </c>
      <c r="E65" s="37" t="s">
        <v>25</v>
      </c>
      <c r="F65" s="36">
        <v>0</v>
      </c>
      <c r="G65" s="36">
        <v>519.70000000000005</v>
      </c>
      <c r="H65" s="36">
        <v>1013</v>
      </c>
    </row>
    <row r="66" spans="1:8" s="3" customFormat="1" ht="51" x14ac:dyDescent="0.2">
      <c r="A66" s="85" t="s">
        <v>57</v>
      </c>
      <c r="B66" s="37" t="s">
        <v>29</v>
      </c>
      <c r="C66" s="37" t="s">
        <v>14</v>
      </c>
      <c r="D66" s="37" t="s">
        <v>6</v>
      </c>
      <c r="E66" s="37" t="s">
        <v>25</v>
      </c>
      <c r="F66" s="36">
        <v>40</v>
      </c>
      <c r="G66" s="36">
        <v>40</v>
      </c>
      <c r="H66" s="36">
        <v>40</v>
      </c>
    </row>
    <row r="67" spans="1:8" s="3" customFormat="1" ht="51" x14ac:dyDescent="0.2">
      <c r="A67" s="85" t="s">
        <v>57</v>
      </c>
      <c r="B67" s="37" t="s">
        <v>29</v>
      </c>
      <c r="C67" s="37" t="s">
        <v>13</v>
      </c>
      <c r="D67" s="37" t="s">
        <v>6</v>
      </c>
      <c r="E67" s="37" t="s">
        <v>25</v>
      </c>
      <c r="F67" s="36">
        <v>40</v>
      </c>
      <c r="G67" s="36">
        <v>0</v>
      </c>
      <c r="H67" s="36">
        <v>0</v>
      </c>
    </row>
    <row r="68" spans="1:8" s="3" customFormat="1" ht="63" customHeight="1" x14ac:dyDescent="0.2">
      <c r="A68" s="85" t="s">
        <v>325</v>
      </c>
      <c r="B68" s="37" t="s">
        <v>329</v>
      </c>
      <c r="C68" s="37" t="s">
        <v>328</v>
      </c>
      <c r="D68" s="37" t="s">
        <v>6</v>
      </c>
      <c r="E68" s="37" t="s">
        <v>50</v>
      </c>
      <c r="F68" s="36">
        <f>'приложение 3'!F24</f>
        <v>303</v>
      </c>
      <c r="G68" s="36">
        <v>0</v>
      </c>
      <c r="H68" s="36">
        <v>0</v>
      </c>
    </row>
    <row r="69" spans="1:8" s="3" customFormat="1" ht="63" customHeight="1" x14ac:dyDescent="0.2">
      <c r="A69" s="85" t="str">
        <f>'приложение 3'!A31</f>
        <v>Реализация направления расходов по иным непрограммным мероприятиям в рамках непрограммного направления деятельности "Реализация функций органа местного самоуправления" (Исполнение судебных актов)</v>
      </c>
      <c r="B69" s="37" t="str">
        <f>'приложение 3'!D31</f>
        <v>99 9 00 99990</v>
      </c>
      <c r="C69" s="169">
        <v>830</v>
      </c>
      <c r="D69" s="37" t="s">
        <v>6</v>
      </c>
      <c r="E69" s="37" t="s">
        <v>25</v>
      </c>
      <c r="F69" s="170">
        <f>'приложение 3'!F31</f>
        <v>236.8</v>
      </c>
      <c r="G69" s="36">
        <v>0</v>
      </c>
      <c r="H69" s="36">
        <v>0</v>
      </c>
    </row>
    <row r="70" spans="1:8" ht="63.75" x14ac:dyDescent="0.2">
      <c r="A70" s="85" t="s">
        <v>316</v>
      </c>
      <c r="B70" s="37" t="s">
        <v>58</v>
      </c>
      <c r="C70" s="37" t="s">
        <v>8</v>
      </c>
      <c r="D70" s="37" t="s">
        <v>7</v>
      </c>
      <c r="E70" s="37" t="s">
        <v>32</v>
      </c>
      <c r="F70" s="36">
        <v>241.7</v>
      </c>
      <c r="G70" s="36">
        <v>249.3</v>
      </c>
      <c r="H70" s="36">
        <v>257.60000000000002</v>
      </c>
    </row>
    <row r="71" spans="1:8" x14ac:dyDescent="0.2">
      <c r="A71" s="146"/>
      <c r="B71" s="147"/>
      <c r="C71" s="3"/>
      <c r="D71" s="3"/>
      <c r="E71" s="3"/>
      <c r="F71" s="148"/>
      <c r="G71" s="44"/>
      <c r="H71" s="44"/>
    </row>
    <row r="72" spans="1:8" ht="15.75" x14ac:dyDescent="0.25">
      <c r="A72" s="149" t="s">
        <v>138</v>
      </c>
      <c r="B72" s="150"/>
      <c r="C72" s="41"/>
      <c r="D72" s="41"/>
      <c r="E72" s="41"/>
      <c r="F72" s="41"/>
      <c r="G72" s="189" t="s">
        <v>268</v>
      </c>
      <c r="H72" s="189"/>
    </row>
    <row r="73" spans="1:8" x14ac:dyDescent="0.2">
      <c r="B73" s="151"/>
    </row>
  </sheetData>
  <autoFilter ref="A10:WVP73"/>
  <mergeCells count="13">
    <mergeCell ref="G72:H72"/>
    <mergeCell ref="B2:H2"/>
    <mergeCell ref="B3:H3"/>
    <mergeCell ref="A5:H5"/>
    <mergeCell ref="G7:G9"/>
    <mergeCell ref="H7:H9"/>
    <mergeCell ref="A7:A9"/>
    <mergeCell ref="B7:B9"/>
    <mergeCell ref="C7:C9"/>
    <mergeCell ref="D7:D9"/>
    <mergeCell ref="E7:E9"/>
    <mergeCell ref="F7:F9"/>
    <mergeCell ref="F6:H6"/>
  </mergeCells>
  <pageMargins left="0.70866141732283472" right="0.70866141732283472" top="0.74803149606299213" bottom="0.74803149606299213" header="0.31496062992125984" footer="0.31496062992125984"/>
  <pageSetup paperSize="9" scale="71" fitToHeight="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9"/>
  <sheetViews>
    <sheetView zoomScale="60" zoomScaleNormal="60" workbookViewId="0">
      <selection activeCell="H11" sqref="H11"/>
    </sheetView>
  </sheetViews>
  <sheetFormatPr defaultRowHeight="12.75" x14ac:dyDescent="0.2"/>
  <cols>
    <col min="1" max="1" width="33" customWidth="1"/>
    <col min="2" max="2" width="25" hidden="1" customWidth="1"/>
    <col min="3" max="3" width="13.85546875" customWidth="1"/>
    <col min="4" max="4" width="16.140625" customWidth="1"/>
    <col min="5" max="5" width="14" customWidth="1"/>
    <col min="6" max="6" width="13.7109375" customWidth="1"/>
    <col min="7" max="7" width="12.85546875" customWidth="1"/>
    <col min="8" max="8" width="13.28515625" customWidth="1"/>
    <col min="9" max="11" width="12.7109375" customWidth="1"/>
    <col min="257" max="257" width="33" customWidth="1"/>
    <col min="258" max="258" width="0" hidden="1" customWidth="1"/>
    <col min="259" max="259" width="12" customWidth="1"/>
    <col min="260" max="260" width="12.85546875" customWidth="1"/>
    <col min="261" max="261" width="14" customWidth="1"/>
    <col min="262" max="262" width="11.140625" customWidth="1"/>
    <col min="263" max="263" width="12.85546875" customWidth="1"/>
    <col min="264" max="264" width="13.28515625" customWidth="1"/>
    <col min="265" max="267" width="12.7109375" customWidth="1"/>
    <col min="513" max="513" width="33" customWidth="1"/>
    <col min="514" max="514" width="0" hidden="1" customWidth="1"/>
    <col min="515" max="515" width="12" customWidth="1"/>
    <col min="516" max="516" width="12.85546875" customWidth="1"/>
    <col min="517" max="517" width="14" customWidth="1"/>
    <col min="518" max="518" width="11.140625" customWidth="1"/>
    <col min="519" max="519" width="12.85546875" customWidth="1"/>
    <col min="520" max="520" width="13.28515625" customWidth="1"/>
    <col min="521" max="523" width="12.7109375" customWidth="1"/>
    <col min="769" max="769" width="33" customWidth="1"/>
    <col min="770" max="770" width="0" hidden="1" customWidth="1"/>
    <col min="771" max="771" width="12" customWidth="1"/>
    <col min="772" max="772" width="12.85546875" customWidth="1"/>
    <col min="773" max="773" width="14" customWidth="1"/>
    <col min="774" max="774" width="11.140625" customWidth="1"/>
    <col min="775" max="775" width="12.85546875" customWidth="1"/>
    <col min="776" max="776" width="13.28515625" customWidth="1"/>
    <col min="777" max="779" width="12.7109375" customWidth="1"/>
    <col min="1025" max="1025" width="33" customWidth="1"/>
    <col min="1026" max="1026" width="0" hidden="1" customWidth="1"/>
    <col min="1027" max="1027" width="12" customWidth="1"/>
    <col min="1028" max="1028" width="12.85546875" customWidth="1"/>
    <col min="1029" max="1029" width="14" customWidth="1"/>
    <col min="1030" max="1030" width="11.140625" customWidth="1"/>
    <col min="1031" max="1031" width="12.85546875" customWidth="1"/>
    <col min="1032" max="1032" width="13.28515625" customWidth="1"/>
    <col min="1033" max="1035" width="12.7109375" customWidth="1"/>
    <col min="1281" max="1281" width="33" customWidth="1"/>
    <col min="1282" max="1282" width="0" hidden="1" customWidth="1"/>
    <col min="1283" max="1283" width="12" customWidth="1"/>
    <col min="1284" max="1284" width="12.85546875" customWidth="1"/>
    <col min="1285" max="1285" width="14" customWidth="1"/>
    <col min="1286" max="1286" width="11.140625" customWidth="1"/>
    <col min="1287" max="1287" width="12.85546875" customWidth="1"/>
    <col min="1288" max="1288" width="13.28515625" customWidth="1"/>
    <col min="1289" max="1291" width="12.7109375" customWidth="1"/>
    <col min="1537" max="1537" width="33" customWidth="1"/>
    <col min="1538" max="1538" width="0" hidden="1" customWidth="1"/>
    <col min="1539" max="1539" width="12" customWidth="1"/>
    <col min="1540" max="1540" width="12.85546875" customWidth="1"/>
    <col min="1541" max="1541" width="14" customWidth="1"/>
    <col min="1542" max="1542" width="11.140625" customWidth="1"/>
    <col min="1543" max="1543" width="12.85546875" customWidth="1"/>
    <col min="1544" max="1544" width="13.28515625" customWidth="1"/>
    <col min="1545" max="1547" width="12.7109375" customWidth="1"/>
    <col min="1793" max="1793" width="33" customWidth="1"/>
    <col min="1794" max="1794" width="0" hidden="1" customWidth="1"/>
    <col min="1795" max="1795" width="12" customWidth="1"/>
    <col min="1796" max="1796" width="12.85546875" customWidth="1"/>
    <col min="1797" max="1797" width="14" customWidth="1"/>
    <col min="1798" max="1798" width="11.140625" customWidth="1"/>
    <col min="1799" max="1799" width="12.85546875" customWidth="1"/>
    <col min="1800" max="1800" width="13.28515625" customWidth="1"/>
    <col min="1801" max="1803" width="12.7109375" customWidth="1"/>
    <col min="2049" max="2049" width="33" customWidth="1"/>
    <col min="2050" max="2050" width="0" hidden="1" customWidth="1"/>
    <col min="2051" max="2051" width="12" customWidth="1"/>
    <col min="2052" max="2052" width="12.85546875" customWidth="1"/>
    <col min="2053" max="2053" width="14" customWidth="1"/>
    <col min="2054" max="2054" width="11.140625" customWidth="1"/>
    <col min="2055" max="2055" width="12.85546875" customWidth="1"/>
    <col min="2056" max="2056" width="13.28515625" customWidth="1"/>
    <col min="2057" max="2059" width="12.7109375" customWidth="1"/>
    <col min="2305" max="2305" width="33" customWidth="1"/>
    <col min="2306" max="2306" width="0" hidden="1" customWidth="1"/>
    <col min="2307" max="2307" width="12" customWidth="1"/>
    <col min="2308" max="2308" width="12.85546875" customWidth="1"/>
    <col min="2309" max="2309" width="14" customWidth="1"/>
    <col min="2310" max="2310" width="11.140625" customWidth="1"/>
    <col min="2311" max="2311" width="12.85546875" customWidth="1"/>
    <col min="2312" max="2312" width="13.28515625" customWidth="1"/>
    <col min="2313" max="2315" width="12.7109375" customWidth="1"/>
    <col min="2561" max="2561" width="33" customWidth="1"/>
    <col min="2562" max="2562" width="0" hidden="1" customWidth="1"/>
    <col min="2563" max="2563" width="12" customWidth="1"/>
    <col min="2564" max="2564" width="12.85546875" customWidth="1"/>
    <col min="2565" max="2565" width="14" customWidth="1"/>
    <col min="2566" max="2566" width="11.140625" customWidth="1"/>
    <col min="2567" max="2567" width="12.85546875" customWidth="1"/>
    <col min="2568" max="2568" width="13.28515625" customWidth="1"/>
    <col min="2569" max="2571" width="12.7109375" customWidth="1"/>
    <col min="2817" max="2817" width="33" customWidth="1"/>
    <col min="2818" max="2818" width="0" hidden="1" customWidth="1"/>
    <col min="2819" max="2819" width="12" customWidth="1"/>
    <col min="2820" max="2820" width="12.85546875" customWidth="1"/>
    <col min="2821" max="2821" width="14" customWidth="1"/>
    <col min="2822" max="2822" width="11.140625" customWidth="1"/>
    <col min="2823" max="2823" width="12.85546875" customWidth="1"/>
    <col min="2824" max="2824" width="13.28515625" customWidth="1"/>
    <col min="2825" max="2827" width="12.7109375" customWidth="1"/>
    <col min="3073" max="3073" width="33" customWidth="1"/>
    <col min="3074" max="3074" width="0" hidden="1" customWidth="1"/>
    <col min="3075" max="3075" width="12" customWidth="1"/>
    <col min="3076" max="3076" width="12.85546875" customWidth="1"/>
    <col min="3077" max="3077" width="14" customWidth="1"/>
    <col min="3078" max="3078" width="11.140625" customWidth="1"/>
    <col min="3079" max="3079" width="12.85546875" customWidth="1"/>
    <col min="3080" max="3080" width="13.28515625" customWidth="1"/>
    <col min="3081" max="3083" width="12.7109375" customWidth="1"/>
    <col min="3329" max="3329" width="33" customWidth="1"/>
    <col min="3330" max="3330" width="0" hidden="1" customWidth="1"/>
    <col min="3331" max="3331" width="12" customWidth="1"/>
    <col min="3332" max="3332" width="12.85546875" customWidth="1"/>
    <col min="3333" max="3333" width="14" customWidth="1"/>
    <col min="3334" max="3334" width="11.140625" customWidth="1"/>
    <col min="3335" max="3335" width="12.85546875" customWidth="1"/>
    <col min="3336" max="3336" width="13.28515625" customWidth="1"/>
    <col min="3337" max="3339" width="12.7109375" customWidth="1"/>
    <col min="3585" max="3585" width="33" customWidth="1"/>
    <col min="3586" max="3586" width="0" hidden="1" customWidth="1"/>
    <col min="3587" max="3587" width="12" customWidth="1"/>
    <col min="3588" max="3588" width="12.85546875" customWidth="1"/>
    <col min="3589" max="3589" width="14" customWidth="1"/>
    <col min="3590" max="3590" width="11.140625" customWidth="1"/>
    <col min="3591" max="3591" width="12.85546875" customWidth="1"/>
    <col min="3592" max="3592" width="13.28515625" customWidth="1"/>
    <col min="3593" max="3595" width="12.7109375" customWidth="1"/>
    <col min="3841" max="3841" width="33" customWidth="1"/>
    <col min="3842" max="3842" width="0" hidden="1" customWidth="1"/>
    <col min="3843" max="3843" width="12" customWidth="1"/>
    <col min="3844" max="3844" width="12.85546875" customWidth="1"/>
    <col min="3845" max="3845" width="14" customWidth="1"/>
    <col min="3846" max="3846" width="11.140625" customWidth="1"/>
    <col min="3847" max="3847" width="12.85546875" customWidth="1"/>
    <col min="3848" max="3848" width="13.28515625" customWidth="1"/>
    <col min="3849" max="3851" width="12.7109375" customWidth="1"/>
    <col min="4097" max="4097" width="33" customWidth="1"/>
    <col min="4098" max="4098" width="0" hidden="1" customWidth="1"/>
    <col min="4099" max="4099" width="12" customWidth="1"/>
    <col min="4100" max="4100" width="12.85546875" customWidth="1"/>
    <col min="4101" max="4101" width="14" customWidth="1"/>
    <col min="4102" max="4102" width="11.140625" customWidth="1"/>
    <col min="4103" max="4103" width="12.85546875" customWidth="1"/>
    <col min="4104" max="4104" width="13.28515625" customWidth="1"/>
    <col min="4105" max="4107" width="12.7109375" customWidth="1"/>
    <col min="4353" max="4353" width="33" customWidth="1"/>
    <col min="4354" max="4354" width="0" hidden="1" customWidth="1"/>
    <col min="4355" max="4355" width="12" customWidth="1"/>
    <col min="4356" max="4356" width="12.85546875" customWidth="1"/>
    <col min="4357" max="4357" width="14" customWidth="1"/>
    <col min="4358" max="4358" width="11.140625" customWidth="1"/>
    <col min="4359" max="4359" width="12.85546875" customWidth="1"/>
    <col min="4360" max="4360" width="13.28515625" customWidth="1"/>
    <col min="4361" max="4363" width="12.7109375" customWidth="1"/>
    <col min="4609" max="4609" width="33" customWidth="1"/>
    <col min="4610" max="4610" width="0" hidden="1" customWidth="1"/>
    <col min="4611" max="4611" width="12" customWidth="1"/>
    <col min="4612" max="4612" width="12.85546875" customWidth="1"/>
    <col min="4613" max="4613" width="14" customWidth="1"/>
    <col min="4614" max="4614" width="11.140625" customWidth="1"/>
    <col min="4615" max="4615" width="12.85546875" customWidth="1"/>
    <col min="4616" max="4616" width="13.28515625" customWidth="1"/>
    <col min="4617" max="4619" width="12.7109375" customWidth="1"/>
    <col min="4865" max="4865" width="33" customWidth="1"/>
    <col min="4866" max="4866" width="0" hidden="1" customWidth="1"/>
    <col min="4867" max="4867" width="12" customWidth="1"/>
    <col min="4868" max="4868" width="12.85546875" customWidth="1"/>
    <col min="4869" max="4869" width="14" customWidth="1"/>
    <col min="4870" max="4870" width="11.140625" customWidth="1"/>
    <col min="4871" max="4871" width="12.85546875" customWidth="1"/>
    <col min="4872" max="4872" width="13.28515625" customWidth="1"/>
    <col min="4873" max="4875" width="12.7109375" customWidth="1"/>
    <col min="5121" max="5121" width="33" customWidth="1"/>
    <col min="5122" max="5122" width="0" hidden="1" customWidth="1"/>
    <col min="5123" max="5123" width="12" customWidth="1"/>
    <col min="5124" max="5124" width="12.85546875" customWidth="1"/>
    <col min="5125" max="5125" width="14" customWidth="1"/>
    <col min="5126" max="5126" width="11.140625" customWidth="1"/>
    <col min="5127" max="5127" width="12.85546875" customWidth="1"/>
    <col min="5128" max="5128" width="13.28515625" customWidth="1"/>
    <col min="5129" max="5131" width="12.7109375" customWidth="1"/>
    <col min="5377" max="5377" width="33" customWidth="1"/>
    <col min="5378" max="5378" width="0" hidden="1" customWidth="1"/>
    <col min="5379" max="5379" width="12" customWidth="1"/>
    <col min="5380" max="5380" width="12.85546875" customWidth="1"/>
    <col min="5381" max="5381" width="14" customWidth="1"/>
    <col min="5382" max="5382" width="11.140625" customWidth="1"/>
    <col min="5383" max="5383" width="12.85546875" customWidth="1"/>
    <col min="5384" max="5384" width="13.28515625" customWidth="1"/>
    <col min="5385" max="5387" width="12.7109375" customWidth="1"/>
    <col min="5633" max="5633" width="33" customWidth="1"/>
    <col min="5634" max="5634" width="0" hidden="1" customWidth="1"/>
    <col min="5635" max="5635" width="12" customWidth="1"/>
    <col min="5636" max="5636" width="12.85546875" customWidth="1"/>
    <col min="5637" max="5637" width="14" customWidth="1"/>
    <col min="5638" max="5638" width="11.140625" customWidth="1"/>
    <col min="5639" max="5639" width="12.85546875" customWidth="1"/>
    <col min="5640" max="5640" width="13.28515625" customWidth="1"/>
    <col min="5641" max="5643" width="12.7109375" customWidth="1"/>
    <col min="5889" max="5889" width="33" customWidth="1"/>
    <col min="5890" max="5890" width="0" hidden="1" customWidth="1"/>
    <col min="5891" max="5891" width="12" customWidth="1"/>
    <col min="5892" max="5892" width="12.85546875" customWidth="1"/>
    <col min="5893" max="5893" width="14" customWidth="1"/>
    <col min="5894" max="5894" width="11.140625" customWidth="1"/>
    <col min="5895" max="5895" width="12.85546875" customWidth="1"/>
    <col min="5896" max="5896" width="13.28515625" customWidth="1"/>
    <col min="5897" max="5899" width="12.7109375" customWidth="1"/>
    <col min="6145" max="6145" width="33" customWidth="1"/>
    <col min="6146" max="6146" width="0" hidden="1" customWidth="1"/>
    <col min="6147" max="6147" width="12" customWidth="1"/>
    <col min="6148" max="6148" width="12.85546875" customWidth="1"/>
    <col min="6149" max="6149" width="14" customWidth="1"/>
    <col min="6150" max="6150" width="11.140625" customWidth="1"/>
    <col min="6151" max="6151" width="12.85546875" customWidth="1"/>
    <col min="6152" max="6152" width="13.28515625" customWidth="1"/>
    <col min="6153" max="6155" width="12.7109375" customWidth="1"/>
    <col min="6401" max="6401" width="33" customWidth="1"/>
    <col min="6402" max="6402" width="0" hidden="1" customWidth="1"/>
    <col min="6403" max="6403" width="12" customWidth="1"/>
    <col min="6404" max="6404" width="12.85546875" customWidth="1"/>
    <col min="6405" max="6405" width="14" customWidth="1"/>
    <col min="6406" max="6406" width="11.140625" customWidth="1"/>
    <col min="6407" max="6407" width="12.85546875" customWidth="1"/>
    <col min="6408" max="6408" width="13.28515625" customWidth="1"/>
    <col min="6409" max="6411" width="12.7109375" customWidth="1"/>
    <col min="6657" max="6657" width="33" customWidth="1"/>
    <col min="6658" max="6658" width="0" hidden="1" customWidth="1"/>
    <col min="6659" max="6659" width="12" customWidth="1"/>
    <col min="6660" max="6660" width="12.85546875" customWidth="1"/>
    <col min="6661" max="6661" width="14" customWidth="1"/>
    <col min="6662" max="6662" width="11.140625" customWidth="1"/>
    <col min="6663" max="6663" width="12.85546875" customWidth="1"/>
    <col min="6664" max="6664" width="13.28515625" customWidth="1"/>
    <col min="6665" max="6667" width="12.7109375" customWidth="1"/>
    <col min="6913" max="6913" width="33" customWidth="1"/>
    <col min="6914" max="6914" width="0" hidden="1" customWidth="1"/>
    <col min="6915" max="6915" width="12" customWidth="1"/>
    <col min="6916" max="6916" width="12.85546875" customWidth="1"/>
    <col min="6917" max="6917" width="14" customWidth="1"/>
    <col min="6918" max="6918" width="11.140625" customWidth="1"/>
    <col min="6919" max="6919" width="12.85546875" customWidth="1"/>
    <col min="6920" max="6920" width="13.28515625" customWidth="1"/>
    <col min="6921" max="6923" width="12.7109375" customWidth="1"/>
    <col min="7169" max="7169" width="33" customWidth="1"/>
    <col min="7170" max="7170" width="0" hidden="1" customWidth="1"/>
    <col min="7171" max="7171" width="12" customWidth="1"/>
    <col min="7172" max="7172" width="12.85546875" customWidth="1"/>
    <col min="7173" max="7173" width="14" customWidth="1"/>
    <col min="7174" max="7174" width="11.140625" customWidth="1"/>
    <col min="7175" max="7175" width="12.85546875" customWidth="1"/>
    <col min="7176" max="7176" width="13.28515625" customWidth="1"/>
    <col min="7177" max="7179" width="12.7109375" customWidth="1"/>
    <col min="7425" max="7425" width="33" customWidth="1"/>
    <col min="7426" max="7426" width="0" hidden="1" customWidth="1"/>
    <col min="7427" max="7427" width="12" customWidth="1"/>
    <col min="7428" max="7428" width="12.85546875" customWidth="1"/>
    <col min="7429" max="7429" width="14" customWidth="1"/>
    <col min="7430" max="7430" width="11.140625" customWidth="1"/>
    <col min="7431" max="7431" width="12.85546875" customWidth="1"/>
    <col min="7432" max="7432" width="13.28515625" customWidth="1"/>
    <col min="7433" max="7435" width="12.7109375" customWidth="1"/>
    <col min="7681" max="7681" width="33" customWidth="1"/>
    <col min="7682" max="7682" width="0" hidden="1" customWidth="1"/>
    <col min="7683" max="7683" width="12" customWidth="1"/>
    <col min="7684" max="7684" width="12.85546875" customWidth="1"/>
    <col min="7685" max="7685" width="14" customWidth="1"/>
    <col min="7686" max="7686" width="11.140625" customWidth="1"/>
    <col min="7687" max="7687" width="12.85546875" customWidth="1"/>
    <col min="7688" max="7688" width="13.28515625" customWidth="1"/>
    <col min="7689" max="7691" width="12.7109375" customWidth="1"/>
    <col min="7937" max="7937" width="33" customWidth="1"/>
    <col min="7938" max="7938" width="0" hidden="1" customWidth="1"/>
    <col min="7939" max="7939" width="12" customWidth="1"/>
    <col min="7940" max="7940" width="12.85546875" customWidth="1"/>
    <col min="7941" max="7941" width="14" customWidth="1"/>
    <col min="7942" max="7942" width="11.140625" customWidth="1"/>
    <col min="7943" max="7943" width="12.85546875" customWidth="1"/>
    <col min="7944" max="7944" width="13.28515625" customWidth="1"/>
    <col min="7945" max="7947" width="12.7109375" customWidth="1"/>
    <col min="8193" max="8193" width="33" customWidth="1"/>
    <col min="8194" max="8194" width="0" hidden="1" customWidth="1"/>
    <col min="8195" max="8195" width="12" customWidth="1"/>
    <col min="8196" max="8196" width="12.85546875" customWidth="1"/>
    <col min="8197" max="8197" width="14" customWidth="1"/>
    <col min="8198" max="8198" width="11.140625" customWidth="1"/>
    <col min="8199" max="8199" width="12.85546875" customWidth="1"/>
    <col min="8200" max="8200" width="13.28515625" customWidth="1"/>
    <col min="8201" max="8203" width="12.7109375" customWidth="1"/>
    <col min="8449" max="8449" width="33" customWidth="1"/>
    <col min="8450" max="8450" width="0" hidden="1" customWidth="1"/>
    <col min="8451" max="8451" width="12" customWidth="1"/>
    <col min="8452" max="8452" width="12.85546875" customWidth="1"/>
    <col min="8453" max="8453" width="14" customWidth="1"/>
    <col min="8454" max="8454" width="11.140625" customWidth="1"/>
    <col min="8455" max="8455" width="12.85546875" customWidth="1"/>
    <col min="8456" max="8456" width="13.28515625" customWidth="1"/>
    <col min="8457" max="8459" width="12.7109375" customWidth="1"/>
    <col min="8705" max="8705" width="33" customWidth="1"/>
    <col min="8706" max="8706" width="0" hidden="1" customWidth="1"/>
    <col min="8707" max="8707" width="12" customWidth="1"/>
    <col min="8708" max="8708" width="12.85546875" customWidth="1"/>
    <col min="8709" max="8709" width="14" customWidth="1"/>
    <col min="8710" max="8710" width="11.140625" customWidth="1"/>
    <col min="8711" max="8711" width="12.85546875" customWidth="1"/>
    <col min="8712" max="8712" width="13.28515625" customWidth="1"/>
    <col min="8713" max="8715" width="12.7109375" customWidth="1"/>
    <col min="8961" max="8961" width="33" customWidth="1"/>
    <col min="8962" max="8962" width="0" hidden="1" customWidth="1"/>
    <col min="8963" max="8963" width="12" customWidth="1"/>
    <col min="8964" max="8964" width="12.85546875" customWidth="1"/>
    <col min="8965" max="8965" width="14" customWidth="1"/>
    <col min="8966" max="8966" width="11.140625" customWidth="1"/>
    <col min="8967" max="8967" width="12.85546875" customWidth="1"/>
    <col min="8968" max="8968" width="13.28515625" customWidth="1"/>
    <col min="8969" max="8971" width="12.7109375" customWidth="1"/>
    <col min="9217" max="9217" width="33" customWidth="1"/>
    <col min="9218" max="9218" width="0" hidden="1" customWidth="1"/>
    <col min="9219" max="9219" width="12" customWidth="1"/>
    <col min="9220" max="9220" width="12.85546875" customWidth="1"/>
    <col min="9221" max="9221" width="14" customWidth="1"/>
    <col min="9222" max="9222" width="11.140625" customWidth="1"/>
    <col min="9223" max="9223" width="12.85546875" customWidth="1"/>
    <col min="9224" max="9224" width="13.28515625" customWidth="1"/>
    <col min="9225" max="9227" width="12.7109375" customWidth="1"/>
    <col min="9473" max="9473" width="33" customWidth="1"/>
    <col min="9474" max="9474" width="0" hidden="1" customWidth="1"/>
    <col min="9475" max="9475" width="12" customWidth="1"/>
    <col min="9476" max="9476" width="12.85546875" customWidth="1"/>
    <col min="9477" max="9477" width="14" customWidth="1"/>
    <col min="9478" max="9478" width="11.140625" customWidth="1"/>
    <col min="9479" max="9479" width="12.85546875" customWidth="1"/>
    <col min="9480" max="9480" width="13.28515625" customWidth="1"/>
    <col min="9481" max="9483" width="12.7109375" customWidth="1"/>
    <col min="9729" max="9729" width="33" customWidth="1"/>
    <col min="9730" max="9730" width="0" hidden="1" customWidth="1"/>
    <col min="9731" max="9731" width="12" customWidth="1"/>
    <col min="9732" max="9732" width="12.85546875" customWidth="1"/>
    <col min="9733" max="9733" width="14" customWidth="1"/>
    <col min="9734" max="9734" width="11.140625" customWidth="1"/>
    <col min="9735" max="9735" width="12.85546875" customWidth="1"/>
    <col min="9736" max="9736" width="13.28515625" customWidth="1"/>
    <col min="9737" max="9739" width="12.7109375" customWidth="1"/>
    <col min="9985" max="9985" width="33" customWidth="1"/>
    <col min="9986" max="9986" width="0" hidden="1" customWidth="1"/>
    <col min="9987" max="9987" width="12" customWidth="1"/>
    <col min="9988" max="9988" width="12.85546875" customWidth="1"/>
    <col min="9989" max="9989" width="14" customWidth="1"/>
    <col min="9990" max="9990" width="11.140625" customWidth="1"/>
    <col min="9991" max="9991" width="12.85546875" customWidth="1"/>
    <col min="9992" max="9992" width="13.28515625" customWidth="1"/>
    <col min="9993" max="9995" width="12.7109375" customWidth="1"/>
    <col min="10241" max="10241" width="33" customWidth="1"/>
    <col min="10242" max="10242" width="0" hidden="1" customWidth="1"/>
    <col min="10243" max="10243" width="12" customWidth="1"/>
    <col min="10244" max="10244" width="12.85546875" customWidth="1"/>
    <col min="10245" max="10245" width="14" customWidth="1"/>
    <col min="10246" max="10246" width="11.140625" customWidth="1"/>
    <col min="10247" max="10247" width="12.85546875" customWidth="1"/>
    <col min="10248" max="10248" width="13.28515625" customWidth="1"/>
    <col min="10249" max="10251" width="12.7109375" customWidth="1"/>
    <col min="10497" max="10497" width="33" customWidth="1"/>
    <col min="10498" max="10498" width="0" hidden="1" customWidth="1"/>
    <col min="10499" max="10499" width="12" customWidth="1"/>
    <col min="10500" max="10500" width="12.85546875" customWidth="1"/>
    <col min="10501" max="10501" width="14" customWidth="1"/>
    <col min="10502" max="10502" width="11.140625" customWidth="1"/>
    <col min="10503" max="10503" width="12.85546875" customWidth="1"/>
    <col min="10504" max="10504" width="13.28515625" customWidth="1"/>
    <col min="10505" max="10507" width="12.7109375" customWidth="1"/>
    <col min="10753" max="10753" width="33" customWidth="1"/>
    <col min="10754" max="10754" width="0" hidden="1" customWidth="1"/>
    <col min="10755" max="10755" width="12" customWidth="1"/>
    <col min="10756" max="10756" width="12.85546875" customWidth="1"/>
    <col min="10757" max="10757" width="14" customWidth="1"/>
    <col min="10758" max="10758" width="11.140625" customWidth="1"/>
    <col min="10759" max="10759" width="12.85546875" customWidth="1"/>
    <col min="10760" max="10760" width="13.28515625" customWidth="1"/>
    <col min="10761" max="10763" width="12.7109375" customWidth="1"/>
    <col min="11009" max="11009" width="33" customWidth="1"/>
    <col min="11010" max="11010" width="0" hidden="1" customWidth="1"/>
    <col min="11011" max="11011" width="12" customWidth="1"/>
    <col min="11012" max="11012" width="12.85546875" customWidth="1"/>
    <col min="11013" max="11013" width="14" customWidth="1"/>
    <col min="11014" max="11014" width="11.140625" customWidth="1"/>
    <col min="11015" max="11015" width="12.85546875" customWidth="1"/>
    <col min="11016" max="11016" width="13.28515625" customWidth="1"/>
    <col min="11017" max="11019" width="12.7109375" customWidth="1"/>
    <col min="11265" max="11265" width="33" customWidth="1"/>
    <col min="11266" max="11266" width="0" hidden="1" customWidth="1"/>
    <col min="11267" max="11267" width="12" customWidth="1"/>
    <col min="11268" max="11268" width="12.85546875" customWidth="1"/>
    <col min="11269" max="11269" width="14" customWidth="1"/>
    <col min="11270" max="11270" width="11.140625" customWidth="1"/>
    <col min="11271" max="11271" width="12.85546875" customWidth="1"/>
    <col min="11272" max="11272" width="13.28515625" customWidth="1"/>
    <col min="11273" max="11275" width="12.7109375" customWidth="1"/>
    <col min="11521" max="11521" width="33" customWidth="1"/>
    <col min="11522" max="11522" width="0" hidden="1" customWidth="1"/>
    <col min="11523" max="11523" width="12" customWidth="1"/>
    <col min="11524" max="11524" width="12.85546875" customWidth="1"/>
    <col min="11525" max="11525" width="14" customWidth="1"/>
    <col min="11526" max="11526" width="11.140625" customWidth="1"/>
    <col min="11527" max="11527" width="12.85546875" customWidth="1"/>
    <col min="11528" max="11528" width="13.28515625" customWidth="1"/>
    <col min="11529" max="11531" width="12.7109375" customWidth="1"/>
    <col min="11777" max="11777" width="33" customWidth="1"/>
    <col min="11778" max="11778" width="0" hidden="1" customWidth="1"/>
    <col min="11779" max="11779" width="12" customWidth="1"/>
    <col min="11780" max="11780" width="12.85546875" customWidth="1"/>
    <col min="11781" max="11781" width="14" customWidth="1"/>
    <col min="11782" max="11782" width="11.140625" customWidth="1"/>
    <col min="11783" max="11783" width="12.85546875" customWidth="1"/>
    <col min="11784" max="11784" width="13.28515625" customWidth="1"/>
    <col min="11785" max="11787" width="12.7109375" customWidth="1"/>
    <col min="12033" max="12033" width="33" customWidth="1"/>
    <col min="12034" max="12034" width="0" hidden="1" customWidth="1"/>
    <col min="12035" max="12035" width="12" customWidth="1"/>
    <col min="12036" max="12036" width="12.85546875" customWidth="1"/>
    <col min="12037" max="12037" width="14" customWidth="1"/>
    <col min="12038" max="12038" width="11.140625" customWidth="1"/>
    <col min="12039" max="12039" width="12.85546875" customWidth="1"/>
    <col min="12040" max="12040" width="13.28515625" customWidth="1"/>
    <col min="12041" max="12043" width="12.7109375" customWidth="1"/>
    <col min="12289" max="12289" width="33" customWidth="1"/>
    <col min="12290" max="12290" width="0" hidden="1" customWidth="1"/>
    <col min="12291" max="12291" width="12" customWidth="1"/>
    <col min="12292" max="12292" width="12.85546875" customWidth="1"/>
    <col min="12293" max="12293" width="14" customWidth="1"/>
    <col min="12294" max="12294" width="11.140625" customWidth="1"/>
    <col min="12295" max="12295" width="12.85546875" customWidth="1"/>
    <col min="12296" max="12296" width="13.28515625" customWidth="1"/>
    <col min="12297" max="12299" width="12.7109375" customWidth="1"/>
    <col min="12545" max="12545" width="33" customWidth="1"/>
    <col min="12546" max="12546" width="0" hidden="1" customWidth="1"/>
    <col min="12547" max="12547" width="12" customWidth="1"/>
    <col min="12548" max="12548" width="12.85546875" customWidth="1"/>
    <col min="12549" max="12549" width="14" customWidth="1"/>
    <col min="12550" max="12550" width="11.140625" customWidth="1"/>
    <col min="12551" max="12551" width="12.85546875" customWidth="1"/>
    <col min="12552" max="12552" width="13.28515625" customWidth="1"/>
    <col min="12553" max="12555" width="12.7109375" customWidth="1"/>
    <col min="12801" max="12801" width="33" customWidth="1"/>
    <col min="12802" max="12802" width="0" hidden="1" customWidth="1"/>
    <col min="12803" max="12803" width="12" customWidth="1"/>
    <col min="12804" max="12804" width="12.85546875" customWidth="1"/>
    <col min="12805" max="12805" width="14" customWidth="1"/>
    <col min="12806" max="12806" width="11.140625" customWidth="1"/>
    <col min="12807" max="12807" width="12.85546875" customWidth="1"/>
    <col min="12808" max="12808" width="13.28515625" customWidth="1"/>
    <col min="12809" max="12811" width="12.7109375" customWidth="1"/>
    <col min="13057" max="13057" width="33" customWidth="1"/>
    <col min="13058" max="13058" width="0" hidden="1" customWidth="1"/>
    <col min="13059" max="13059" width="12" customWidth="1"/>
    <col min="13060" max="13060" width="12.85546875" customWidth="1"/>
    <col min="13061" max="13061" width="14" customWidth="1"/>
    <col min="13062" max="13062" width="11.140625" customWidth="1"/>
    <col min="13063" max="13063" width="12.85546875" customWidth="1"/>
    <col min="13064" max="13064" width="13.28515625" customWidth="1"/>
    <col min="13065" max="13067" width="12.7109375" customWidth="1"/>
    <col min="13313" max="13313" width="33" customWidth="1"/>
    <col min="13314" max="13314" width="0" hidden="1" customWidth="1"/>
    <col min="13315" max="13315" width="12" customWidth="1"/>
    <col min="13316" max="13316" width="12.85546875" customWidth="1"/>
    <col min="13317" max="13317" width="14" customWidth="1"/>
    <col min="13318" max="13318" width="11.140625" customWidth="1"/>
    <col min="13319" max="13319" width="12.85546875" customWidth="1"/>
    <col min="13320" max="13320" width="13.28515625" customWidth="1"/>
    <col min="13321" max="13323" width="12.7109375" customWidth="1"/>
    <col min="13569" max="13569" width="33" customWidth="1"/>
    <col min="13570" max="13570" width="0" hidden="1" customWidth="1"/>
    <col min="13571" max="13571" width="12" customWidth="1"/>
    <col min="13572" max="13572" width="12.85546875" customWidth="1"/>
    <col min="13573" max="13573" width="14" customWidth="1"/>
    <col min="13574" max="13574" width="11.140625" customWidth="1"/>
    <col min="13575" max="13575" width="12.85546875" customWidth="1"/>
    <col min="13576" max="13576" width="13.28515625" customWidth="1"/>
    <col min="13577" max="13579" width="12.7109375" customWidth="1"/>
    <col min="13825" max="13825" width="33" customWidth="1"/>
    <col min="13826" max="13826" width="0" hidden="1" customWidth="1"/>
    <col min="13827" max="13827" width="12" customWidth="1"/>
    <col min="13828" max="13828" width="12.85546875" customWidth="1"/>
    <col min="13829" max="13829" width="14" customWidth="1"/>
    <col min="13830" max="13830" width="11.140625" customWidth="1"/>
    <col min="13831" max="13831" width="12.85546875" customWidth="1"/>
    <col min="13832" max="13832" width="13.28515625" customWidth="1"/>
    <col min="13833" max="13835" width="12.7109375" customWidth="1"/>
    <col min="14081" max="14081" width="33" customWidth="1"/>
    <col min="14082" max="14082" width="0" hidden="1" customWidth="1"/>
    <col min="14083" max="14083" width="12" customWidth="1"/>
    <col min="14084" max="14084" width="12.85546875" customWidth="1"/>
    <col min="14085" max="14085" width="14" customWidth="1"/>
    <col min="14086" max="14086" width="11.140625" customWidth="1"/>
    <col min="14087" max="14087" width="12.85546875" customWidth="1"/>
    <col min="14088" max="14088" width="13.28515625" customWidth="1"/>
    <col min="14089" max="14091" width="12.7109375" customWidth="1"/>
    <col min="14337" max="14337" width="33" customWidth="1"/>
    <col min="14338" max="14338" width="0" hidden="1" customWidth="1"/>
    <col min="14339" max="14339" width="12" customWidth="1"/>
    <col min="14340" max="14340" width="12.85546875" customWidth="1"/>
    <col min="14341" max="14341" width="14" customWidth="1"/>
    <col min="14342" max="14342" width="11.140625" customWidth="1"/>
    <col min="14343" max="14343" width="12.85546875" customWidth="1"/>
    <col min="14344" max="14344" width="13.28515625" customWidth="1"/>
    <col min="14345" max="14347" width="12.7109375" customWidth="1"/>
    <col min="14593" max="14593" width="33" customWidth="1"/>
    <col min="14594" max="14594" width="0" hidden="1" customWidth="1"/>
    <col min="14595" max="14595" width="12" customWidth="1"/>
    <col min="14596" max="14596" width="12.85546875" customWidth="1"/>
    <col min="14597" max="14597" width="14" customWidth="1"/>
    <col min="14598" max="14598" width="11.140625" customWidth="1"/>
    <col min="14599" max="14599" width="12.85546875" customWidth="1"/>
    <col min="14600" max="14600" width="13.28515625" customWidth="1"/>
    <col min="14601" max="14603" width="12.7109375" customWidth="1"/>
    <col min="14849" max="14849" width="33" customWidth="1"/>
    <col min="14850" max="14850" width="0" hidden="1" customWidth="1"/>
    <col min="14851" max="14851" width="12" customWidth="1"/>
    <col min="14852" max="14852" width="12.85546875" customWidth="1"/>
    <col min="14853" max="14853" width="14" customWidth="1"/>
    <col min="14854" max="14854" width="11.140625" customWidth="1"/>
    <col min="14855" max="14855" width="12.85546875" customWidth="1"/>
    <col min="14856" max="14856" width="13.28515625" customWidth="1"/>
    <col min="14857" max="14859" width="12.7109375" customWidth="1"/>
    <col min="15105" max="15105" width="33" customWidth="1"/>
    <col min="15106" max="15106" width="0" hidden="1" customWidth="1"/>
    <col min="15107" max="15107" width="12" customWidth="1"/>
    <col min="15108" max="15108" width="12.85546875" customWidth="1"/>
    <col min="15109" max="15109" width="14" customWidth="1"/>
    <col min="15110" max="15110" width="11.140625" customWidth="1"/>
    <col min="15111" max="15111" width="12.85546875" customWidth="1"/>
    <col min="15112" max="15112" width="13.28515625" customWidth="1"/>
    <col min="15113" max="15115" width="12.7109375" customWidth="1"/>
    <col min="15361" max="15361" width="33" customWidth="1"/>
    <col min="15362" max="15362" width="0" hidden="1" customWidth="1"/>
    <col min="15363" max="15363" width="12" customWidth="1"/>
    <col min="15364" max="15364" width="12.85546875" customWidth="1"/>
    <col min="15365" max="15365" width="14" customWidth="1"/>
    <col min="15366" max="15366" width="11.140625" customWidth="1"/>
    <col min="15367" max="15367" width="12.85546875" customWidth="1"/>
    <col min="15368" max="15368" width="13.28515625" customWidth="1"/>
    <col min="15369" max="15371" width="12.7109375" customWidth="1"/>
    <col min="15617" max="15617" width="33" customWidth="1"/>
    <col min="15618" max="15618" width="0" hidden="1" customWidth="1"/>
    <col min="15619" max="15619" width="12" customWidth="1"/>
    <col min="15620" max="15620" width="12.85546875" customWidth="1"/>
    <col min="15621" max="15621" width="14" customWidth="1"/>
    <col min="15622" max="15622" width="11.140625" customWidth="1"/>
    <col min="15623" max="15623" width="12.85546875" customWidth="1"/>
    <col min="15624" max="15624" width="13.28515625" customWidth="1"/>
    <col min="15625" max="15627" width="12.7109375" customWidth="1"/>
    <col min="15873" max="15873" width="33" customWidth="1"/>
    <col min="15874" max="15874" width="0" hidden="1" customWidth="1"/>
    <col min="15875" max="15875" width="12" customWidth="1"/>
    <col min="15876" max="15876" width="12.85546875" customWidth="1"/>
    <col min="15877" max="15877" width="14" customWidth="1"/>
    <col min="15878" max="15878" width="11.140625" customWidth="1"/>
    <col min="15879" max="15879" width="12.85546875" customWidth="1"/>
    <col min="15880" max="15880" width="13.28515625" customWidth="1"/>
    <col min="15881" max="15883" width="12.7109375" customWidth="1"/>
    <col min="16129" max="16129" width="33" customWidth="1"/>
    <col min="16130" max="16130" width="0" hidden="1" customWidth="1"/>
    <col min="16131" max="16131" width="12" customWidth="1"/>
    <col min="16132" max="16132" width="12.85546875" customWidth="1"/>
    <col min="16133" max="16133" width="14" customWidth="1"/>
    <col min="16134" max="16134" width="11.140625" customWidth="1"/>
    <col min="16135" max="16135" width="12.85546875" customWidth="1"/>
    <col min="16136" max="16136" width="13.28515625" customWidth="1"/>
    <col min="16137" max="16139" width="12.7109375" customWidth="1"/>
  </cols>
  <sheetData>
    <row r="1" spans="1:11" x14ac:dyDescent="0.2">
      <c r="A1" s="1"/>
      <c r="B1" s="1"/>
      <c r="D1" s="205"/>
      <c r="E1" s="205"/>
      <c r="J1" s="205" t="s">
        <v>296</v>
      </c>
      <c r="K1" s="205"/>
    </row>
    <row r="2" spans="1:11" ht="47.45" customHeight="1" x14ac:dyDescent="0.2">
      <c r="C2" s="126"/>
      <c r="D2" s="126"/>
      <c r="E2" s="126"/>
      <c r="H2" s="199" t="s">
        <v>305</v>
      </c>
      <c r="I2" s="199"/>
      <c r="J2" s="199"/>
      <c r="K2" s="199"/>
    </row>
    <row r="3" spans="1:11" ht="47.45" customHeight="1" x14ac:dyDescent="0.2">
      <c r="C3" s="126"/>
      <c r="D3" s="126"/>
      <c r="E3" s="126"/>
      <c r="H3" s="199"/>
      <c r="I3" s="199"/>
      <c r="J3" s="199"/>
      <c r="K3" s="199"/>
    </row>
    <row r="4" spans="1:11" ht="12.6" customHeight="1" x14ac:dyDescent="0.2">
      <c r="A4" s="114"/>
      <c r="B4" s="114"/>
      <c r="C4" s="114"/>
      <c r="D4" s="114"/>
      <c r="E4" s="114"/>
    </row>
    <row r="5" spans="1:11" ht="30.6" customHeight="1" x14ac:dyDescent="0.2">
      <c r="A5" s="208" t="s">
        <v>304</v>
      </c>
      <c r="B5" s="208"/>
      <c r="C5" s="208"/>
      <c r="D5" s="208"/>
      <c r="E5" s="208"/>
      <c r="F5" s="208"/>
      <c r="G5" s="208"/>
      <c r="H5" s="208"/>
      <c r="I5" s="208"/>
      <c r="J5" s="208"/>
      <c r="K5" s="208"/>
    </row>
    <row r="6" spans="1:11" ht="26.45" customHeight="1" x14ac:dyDescent="0.2">
      <c r="A6" s="208"/>
      <c r="B6" s="208"/>
      <c r="C6" s="208"/>
      <c r="D6" s="208"/>
      <c r="E6" s="208"/>
      <c r="F6" s="208"/>
      <c r="G6" s="208"/>
      <c r="H6" s="208"/>
      <c r="I6" s="208"/>
      <c r="J6" s="208"/>
      <c r="K6" s="208"/>
    </row>
    <row r="7" spans="1:11" ht="21" customHeight="1" x14ac:dyDescent="0.2">
      <c r="A7" s="115"/>
      <c r="B7" s="115"/>
      <c r="C7" s="116"/>
      <c r="D7" s="116"/>
      <c r="E7" s="117"/>
      <c r="F7" s="118"/>
      <c r="G7" s="118"/>
      <c r="H7" s="117"/>
      <c r="I7" s="118"/>
      <c r="J7" s="118"/>
      <c r="K7" s="119" t="s">
        <v>113</v>
      </c>
    </row>
    <row r="8" spans="1:11" x14ac:dyDescent="0.2">
      <c r="A8" s="209" t="s">
        <v>278</v>
      </c>
      <c r="B8" s="210"/>
      <c r="C8" s="209" t="s">
        <v>275</v>
      </c>
      <c r="D8" s="209"/>
      <c r="E8" s="209"/>
      <c r="F8" s="209" t="s">
        <v>289</v>
      </c>
      <c r="G8" s="209"/>
      <c r="H8" s="209"/>
      <c r="I8" s="209" t="s">
        <v>297</v>
      </c>
      <c r="J8" s="209"/>
      <c r="K8" s="209"/>
    </row>
    <row r="9" spans="1:11" s="118" customFormat="1" ht="74.45" customHeight="1" x14ac:dyDescent="0.2">
      <c r="A9" s="209"/>
      <c r="B9" s="210"/>
      <c r="C9" s="120" t="s">
        <v>281</v>
      </c>
      <c r="D9" s="120" t="s">
        <v>279</v>
      </c>
      <c r="E9" s="120" t="s">
        <v>280</v>
      </c>
      <c r="F9" s="120" t="s">
        <v>295</v>
      </c>
      <c r="G9" s="120" t="s">
        <v>279</v>
      </c>
      <c r="H9" s="120" t="s">
        <v>280</v>
      </c>
      <c r="I9" s="120" t="s">
        <v>298</v>
      </c>
      <c r="J9" s="120" t="s">
        <v>279</v>
      </c>
      <c r="K9" s="120" t="s">
        <v>280</v>
      </c>
    </row>
    <row r="10" spans="1:11" ht="23.25" customHeight="1" x14ac:dyDescent="0.2">
      <c r="A10" s="121">
        <v>1</v>
      </c>
      <c r="B10" s="121"/>
      <c r="C10" s="121">
        <v>2</v>
      </c>
      <c r="D10" s="121">
        <v>3</v>
      </c>
      <c r="E10" s="121">
        <v>4</v>
      </c>
      <c r="F10" s="121">
        <v>5</v>
      </c>
      <c r="G10" s="121">
        <v>6</v>
      </c>
      <c r="H10" s="121">
        <v>7</v>
      </c>
      <c r="I10" s="121">
        <v>8</v>
      </c>
      <c r="J10" s="121">
        <v>9</v>
      </c>
      <c r="K10" s="121">
        <v>10</v>
      </c>
    </row>
    <row r="11" spans="1:11" s="99" customFormat="1" ht="63" x14ac:dyDescent="0.2">
      <c r="A11" s="122" t="s">
        <v>282</v>
      </c>
      <c r="B11" s="13">
        <v>307.5</v>
      </c>
      <c r="C11" s="100">
        <f>D11+E11</f>
        <v>2686.1</v>
      </c>
      <c r="D11" s="100">
        <v>0</v>
      </c>
      <c r="E11" s="100">
        <f>3186.1-500</f>
        <v>2686.1</v>
      </c>
      <c r="F11" s="100">
        <f>G11+H11</f>
        <v>3661.2</v>
      </c>
      <c r="G11" s="100">
        <v>0</v>
      </c>
      <c r="H11" s="100">
        <v>3661.2</v>
      </c>
      <c r="I11" s="100">
        <f>J11+K11</f>
        <v>4220.2</v>
      </c>
      <c r="J11" s="100">
        <v>0</v>
      </c>
      <c r="K11" s="100">
        <v>4220.2</v>
      </c>
    </row>
    <row r="12" spans="1:11" s="99" customFormat="1" ht="63" x14ac:dyDescent="0.2">
      <c r="A12" s="122" t="s">
        <v>282</v>
      </c>
      <c r="B12" s="13">
        <v>3783.5</v>
      </c>
      <c r="C12" s="100">
        <v>2864.7</v>
      </c>
      <c r="D12" s="100">
        <v>0</v>
      </c>
      <c r="E12" s="100">
        <f>3072.3-500</f>
        <v>2572.3000000000002</v>
      </c>
      <c r="F12" s="100">
        <v>2884.7</v>
      </c>
      <c r="G12" s="100">
        <v>0</v>
      </c>
      <c r="H12" s="100">
        <v>3072.3</v>
      </c>
      <c r="I12" s="100">
        <v>2884.7</v>
      </c>
      <c r="J12" s="100">
        <v>0</v>
      </c>
      <c r="K12" s="100">
        <v>3072.3</v>
      </c>
    </row>
    <row r="13" spans="1:11" s="99" customFormat="1" ht="78.75" x14ac:dyDescent="0.2">
      <c r="A13" s="122" t="s">
        <v>283</v>
      </c>
      <c r="B13" s="13">
        <v>8.8000000000000007</v>
      </c>
      <c r="C13" s="100">
        <v>8.8000000000000007</v>
      </c>
      <c r="D13" s="100">
        <v>0</v>
      </c>
      <c r="E13" s="100">
        <v>8.8000000000000007</v>
      </c>
      <c r="F13" s="100">
        <v>8.8000000000000007</v>
      </c>
      <c r="G13" s="100">
        <v>0</v>
      </c>
      <c r="H13" s="100">
        <v>8.8000000000000007</v>
      </c>
      <c r="I13" s="100">
        <v>8.8000000000000007</v>
      </c>
      <c r="J13" s="100">
        <v>0</v>
      </c>
      <c r="K13" s="100">
        <v>8.8000000000000007</v>
      </c>
    </row>
    <row r="14" spans="1:11" s="99" customFormat="1" ht="47.25" x14ac:dyDescent="0.2">
      <c r="A14" s="122" t="s">
        <v>284</v>
      </c>
      <c r="B14" s="13">
        <v>37.1</v>
      </c>
      <c r="C14" s="100">
        <v>37.1</v>
      </c>
      <c r="D14" s="100">
        <v>0</v>
      </c>
      <c r="E14" s="100">
        <v>37.1</v>
      </c>
      <c r="F14" s="100">
        <v>37.1</v>
      </c>
      <c r="G14" s="100">
        <v>0</v>
      </c>
      <c r="H14" s="100">
        <v>37.1</v>
      </c>
      <c r="I14" s="100">
        <v>37.1</v>
      </c>
      <c r="J14" s="100">
        <v>0</v>
      </c>
      <c r="K14" s="100">
        <v>37.200000000000003</v>
      </c>
    </row>
    <row r="15" spans="1:11" s="99" customFormat="1" ht="141.75" x14ac:dyDescent="0.2">
      <c r="A15" s="122" t="s">
        <v>294</v>
      </c>
      <c r="B15" s="13"/>
      <c r="C15" s="100">
        <f>D15</f>
        <v>1973.2</v>
      </c>
      <c r="D15" s="100">
        <f>2000-26.8</f>
        <v>1973.2</v>
      </c>
      <c r="E15" s="100">
        <v>0</v>
      </c>
      <c r="F15" s="100">
        <v>0</v>
      </c>
      <c r="G15" s="100">
        <v>0</v>
      </c>
      <c r="H15" s="100">
        <v>0</v>
      </c>
      <c r="I15" s="100">
        <v>0</v>
      </c>
      <c r="J15" s="100">
        <v>0</v>
      </c>
      <c r="K15" s="100">
        <v>0</v>
      </c>
    </row>
    <row r="16" spans="1:11" s="99" customFormat="1" ht="94.5" x14ac:dyDescent="0.2">
      <c r="A16" s="122" t="s">
        <v>272</v>
      </c>
      <c r="B16" s="13"/>
      <c r="C16" s="100">
        <f t="shared" ref="C16" si="0">D16+E16</f>
        <v>15965.999999999998</v>
      </c>
      <c r="D16" s="100">
        <f>13748.8+26.8+2190.4</f>
        <v>15965.999999999998</v>
      </c>
      <c r="E16" s="100">
        <v>0</v>
      </c>
      <c r="F16" s="100">
        <f t="shared" ref="F16" si="1">G16+H16</f>
        <v>0</v>
      </c>
      <c r="G16" s="100">
        <v>0</v>
      </c>
      <c r="H16" s="100">
        <v>0</v>
      </c>
      <c r="I16" s="100">
        <v>0</v>
      </c>
      <c r="J16" s="100">
        <v>0</v>
      </c>
      <c r="K16" s="100">
        <v>0</v>
      </c>
    </row>
    <row r="17" spans="1:11" s="75" customFormat="1" ht="18" customHeight="1" x14ac:dyDescent="0.25">
      <c r="A17" s="123" t="s">
        <v>285</v>
      </c>
      <c r="B17" s="124">
        <v>4136.8999999999996</v>
      </c>
      <c r="C17" s="100">
        <f>SUM(C11:C16)</f>
        <v>23535.899999999998</v>
      </c>
      <c r="D17" s="100">
        <f t="shared" ref="D17:K17" si="2">SUM(D11:D16)</f>
        <v>17939.199999999997</v>
      </c>
      <c r="E17" s="100">
        <f t="shared" si="2"/>
        <v>5304.3</v>
      </c>
      <c r="F17" s="100">
        <f t="shared" si="2"/>
        <v>6591.8</v>
      </c>
      <c r="G17" s="100">
        <f t="shared" si="2"/>
        <v>0</v>
      </c>
      <c r="H17" s="100">
        <f t="shared" si="2"/>
        <v>6779.4000000000005</v>
      </c>
      <c r="I17" s="100">
        <f t="shared" si="2"/>
        <v>7150.8</v>
      </c>
      <c r="J17" s="100">
        <f t="shared" si="2"/>
        <v>0</v>
      </c>
      <c r="K17" s="100">
        <f t="shared" si="2"/>
        <v>7338.5</v>
      </c>
    </row>
    <row r="18" spans="1:11" ht="45" customHeight="1" x14ac:dyDescent="0.2">
      <c r="A18" s="207" t="s">
        <v>138</v>
      </c>
      <c r="B18" s="207"/>
      <c r="C18" s="207"/>
      <c r="D18" s="207"/>
      <c r="E18" s="207"/>
      <c r="F18" s="112"/>
      <c r="I18" s="211" t="s">
        <v>268</v>
      </c>
      <c r="J18" s="211"/>
      <c r="K18" s="211"/>
    </row>
    <row r="19" spans="1:11" ht="15.75" x14ac:dyDescent="0.25">
      <c r="A19" s="125"/>
      <c r="B19" s="125"/>
      <c r="D19" s="206"/>
      <c r="E19" s="206"/>
    </row>
  </sheetData>
  <mergeCells count="12">
    <mergeCell ref="D1:E1"/>
    <mergeCell ref="J1:K1"/>
    <mergeCell ref="D19:E19"/>
    <mergeCell ref="A18:E18"/>
    <mergeCell ref="H2:K3"/>
    <mergeCell ref="A5:K6"/>
    <mergeCell ref="A8:A9"/>
    <mergeCell ref="B8:B9"/>
    <mergeCell ref="C8:E8"/>
    <mergeCell ref="F8:H8"/>
    <mergeCell ref="I8:K8"/>
    <mergeCell ref="I18:K18"/>
  </mergeCells>
  <conditionalFormatting sqref="A16">
    <cfRule type="cellIs" dxfId="2" priority="4" stopIfTrue="1" operator="equal">
      <formula>0</formula>
    </cfRule>
  </conditionalFormatting>
  <conditionalFormatting sqref="A11">
    <cfRule type="cellIs" dxfId="1" priority="1" stopIfTrue="1" operator="equal">
      <formula>0</formula>
    </cfRule>
  </conditionalFormatting>
  <conditionalFormatting sqref="A12:A15">
    <cfRule type="cellIs" dxfId="0" priority="2" stopIfTrue="1" operator="equal">
      <formula>0</formula>
    </cfRule>
  </conditionalFormatting>
  <pageMargins left="0.59055118110236227" right="0.19685039370078741" top="0" bottom="0" header="0.51181102362204722" footer="0.51181102362204722"/>
  <pageSetup paperSize="9" scale="62"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5</vt:i4>
      </vt:variant>
    </vt:vector>
  </HeadingPairs>
  <TitlesOfParts>
    <vt:vector size="12" baseType="lpstr">
      <vt:lpstr>прил 1 </vt:lpstr>
      <vt:lpstr>прил  2</vt:lpstr>
      <vt:lpstr>приложение 3</vt:lpstr>
      <vt:lpstr>прил 4</vt:lpstr>
      <vt:lpstr>прил 5</vt:lpstr>
      <vt:lpstr>прил6</vt:lpstr>
      <vt:lpstr>Лист1</vt:lpstr>
      <vt:lpstr>'прил  2'!Область_печати</vt:lpstr>
      <vt:lpstr>'прил 1 '!Область_печати</vt:lpstr>
      <vt:lpstr>'прил 4'!Область_печати</vt:lpstr>
      <vt:lpstr>'прил 5'!Область_печати</vt:lpstr>
      <vt:lpstr>'приложение 3'!Область_печати</vt:lpstr>
    </vt:vector>
  </TitlesOfParts>
  <Company>Красюковка</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Финансист</dc:creator>
  <cp:lastModifiedBy>Finans</cp:lastModifiedBy>
  <cp:lastPrinted>2022-03-30T08:13:54Z</cp:lastPrinted>
  <dcterms:created xsi:type="dcterms:W3CDTF">2015-12-28T13:27:06Z</dcterms:created>
  <dcterms:modified xsi:type="dcterms:W3CDTF">2022-05-17T07:35:16Z</dcterms:modified>
</cp:coreProperties>
</file>